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Player List" sheetId="1" r:id="rId4"/>
    <sheet state="visible" name="School List" sheetId="2" r:id="rId5"/>
  </sheets>
  <definedNames/>
  <calcPr/>
</workbook>
</file>

<file path=xl/sharedStrings.xml><?xml version="1.0" encoding="utf-8"?>
<sst xmlns="http://schemas.openxmlformats.org/spreadsheetml/2006/main" count="9" uniqueCount="9">
  <si>
    <t>No.</t>
  </si>
  <si>
    <t>Name</t>
  </si>
  <si>
    <t>Gr</t>
  </si>
  <si>
    <t>Team</t>
  </si>
  <si>
    <t>Rate</t>
  </si>
  <si>
    <t>ID</t>
  </si>
  <si>
    <t>Exp.</t>
  </si>
  <si>
    <t>Sp</t>
  </si>
  <si>
    <t>Pd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</si>
</sst>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3">
    <font>
      <sz val="10.0"/>
      <color rgb="FF000000"/>
      <name val="Arial"/>
      <scheme val="minor"/>
    </font>
    <font>
      <color theme="1"/>
      <name val="Arial"/>
    </font>
    <font>
      <color theme="1"/>
      <name val="Arial"/>
      <scheme val="minor"/>
    </font>
  </fonts>
  <fills count="2">
    <fill>
      <patternFill patternType="none"/>
    </fill>
    <fill>
      <patternFill patternType="lightGray"/>
    </fill>
  </fills>
  <borders count="1">
    <border/>
  </borders>
  <cellStyleXfs count="1">
    <xf borderId="0" fillId="0" fontId="0" numFmtId="0" applyAlignment="1" applyFont="1"/>
  </cellStyleXfs>
  <cellXfs count="8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bottom"/>
    </xf>
    <xf borderId="0" fillId="0" fontId="1" numFmtId="0" xfId="0" applyAlignment="1" applyFont="1">
      <alignment horizontal="right" vertical="bottom"/>
    </xf>
    <xf borderId="0" fillId="0" fontId="1" numFmtId="0" xfId="0" applyAlignment="1" applyFont="1">
      <alignment readingOrder="0" vertical="bottom"/>
    </xf>
    <xf borderId="0" fillId="0" fontId="1" numFmtId="0" xfId="0" applyAlignment="1" applyFont="1">
      <alignment horizontal="right" readingOrder="0" vertical="bottom"/>
    </xf>
    <xf borderId="0" fillId="0" fontId="1" numFmtId="0" xfId="0" applyAlignment="1" applyFont="1">
      <alignment vertical="bottom"/>
    </xf>
    <xf borderId="0" fillId="0" fontId="2" numFmtId="0" xfId="0" applyFont="1"/>
    <xf borderId="0" fillId="0" fontId="2" numFmtId="0" xfId="0" applyAlignment="1" applyFont="1">
      <alignment readingOrder="0"/>
    </xf>
  </cellXfs>
  <cellStyles count="1">
    <cellStyle xfId="0" name="Normal" builtinId="0"/>
  </cellStyles>
  <dxfs count="1">
    <dxf>
      <font/>
      <fill>
        <patternFill patternType="solid">
          <fgColor rgb="FFFFE599"/>
          <bgColor rgb="FFFFE599"/>
        </patternFill>
      </fill>
      <border/>
    </dxf>
  </dxfs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>
      <pane ySplit="1.0" topLeftCell="A2" activePane="bottomLeft" state="frozen"/>
      <selection activeCell="B3" sqref="B3" pane="bottomLeft"/>
    </sheetView>
  </sheetViews>
  <sheetFormatPr customHeight="1" defaultColWidth="12.63" defaultRowHeight="15.75"/>
  <cols>
    <col customWidth="1" min="1" max="1" width="3.63"/>
    <col customWidth="1" min="2" max="2" width="23.88"/>
    <col customWidth="1" min="3" max="3" width="2.88"/>
    <col customWidth="1" min="4" max="4" width="8.38"/>
    <col customWidth="1" min="5" max="5" width="5.88"/>
    <col customWidth="1" min="6" max="6" width="8.38"/>
    <col customWidth="1" min="7" max="7" width="5.38"/>
    <col customWidth="1" min="8" max="8" width="3.0"/>
    <col customWidth="1" min="9" max="9" width="3.75"/>
  </cols>
  <sheetData>
    <row r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</row>
    <row r="2">
      <c r="A2" s="2">
        <f>IFERROR(__xludf.DUMMYFUNCTION("IMPORTRANGE(""https://docs.google.com/spreadsheets/d/19rN6EQeMqix9o3y7vP9ujlK61iXqajzQ9NyLkaJsXRA"", ""'WinTD List'!A2:C201"")"),1.0)</f>
        <v>1</v>
      </c>
      <c r="B2" s="3" t="str">
        <f>IFERROR(__xludf.DUMMYFUNCTION("""COMPUTED_VALUE"""),"Adams, Luke")</f>
        <v>Adams, Luke</v>
      </c>
      <c r="C2" s="4">
        <f>IFERROR(__xludf.DUMMYFUNCTION("""COMPUTED_VALUE"""),10.0)</f>
        <v>10</v>
      </c>
      <c r="D2" s="5" t="str">
        <f>IFERROR(__xludf.DUMMYFUNCTION("IMPORTRANGE(""https://docs.google.com/spreadsheets/d/19rN6EQeMqix9o3y7vP9ujlK61iXqajzQ9NyLkaJsXRA"", ""'WinTD List'!E2:J201"")"),"COVPRH")</f>
        <v>COVPRH</v>
      </c>
      <c r="E2" s="6">
        <f>IFERROR(__xludf.DUMMYFUNCTION("""COMPUTED_VALUE"""),1259.0)</f>
        <v>1259</v>
      </c>
      <c r="F2" s="3">
        <f>IFERROR(__xludf.DUMMYFUNCTION("""COMPUTED_VALUE"""),1.6926298E7)</f>
        <v>16926298</v>
      </c>
      <c r="G2" s="3" t="str">
        <f>IFERROR(__xludf.DUMMYFUNCTION("""COMPUTED_VALUE"""),"0525'")</f>
        <v>0525'</v>
      </c>
      <c r="H2" s="4"/>
      <c r="I2" s="3" t="str">
        <f>IFERROR(__xludf.DUMMYFUNCTION("""COMPUTED_VALUE"""),"Yes")</f>
        <v>Yes</v>
      </c>
    </row>
    <row r="3">
      <c r="A3" s="2">
        <f>IFERROR(__xludf.DUMMYFUNCTION("""COMPUTED_VALUE"""),2.0)</f>
        <v>2</v>
      </c>
      <c r="B3" s="3" t="str">
        <f>IFERROR(__xludf.DUMMYFUNCTION("""COMPUTED_VALUE"""),"Adeeko, Abdullah")</f>
        <v>Adeeko, Abdullah</v>
      </c>
      <c r="C3" s="4">
        <f>IFERROR(__xludf.DUMMYFUNCTION("""COMPUTED_VALUE"""),3.0)</f>
        <v>3</v>
      </c>
      <c r="D3" s="6" t="str">
        <f>IFERROR(__xludf.DUMMYFUNCTION("""COMPUTED_VALUE"""),"VILAGE")</f>
        <v>VILAGE</v>
      </c>
      <c r="E3" s="6" t="str">
        <f>IFERROR(__xludf.DUMMYFUNCTION("""COMPUTED_VALUE"""),"Unr")</f>
        <v>Unr</v>
      </c>
      <c r="F3" s="6">
        <f>IFERROR(__xludf.DUMMYFUNCTION("""COMPUTED_VALUE"""),3.2416829E7)</f>
        <v>32416829</v>
      </c>
      <c r="G3" s="6" t="str">
        <f>IFERROR(__xludf.DUMMYFUNCTION("""COMPUTED_VALUE"""),"0426'")</f>
        <v>0426'</v>
      </c>
      <c r="H3" s="6"/>
      <c r="I3" s="6" t="str">
        <f>IFERROR(__xludf.DUMMYFUNCTION("""COMPUTED_VALUE"""),"Yes")</f>
        <v>Yes</v>
      </c>
    </row>
    <row r="4">
      <c r="A4" s="2">
        <f>IFERROR(__xludf.DUMMYFUNCTION("""COMPUTED_VALUE"""),3.0)</f>
        <v>3</v>
      </c>
      <c r="B4" s="3" t="str">
        <f>IFERROR(__xludf.DUMMYFUNCTION("""COMPUTED_VALUE"""),"Alexander, Aidan")</f>
        <v>Alexander, Aidan</v>
      </c>
      <c r="C4" s="4" t="str">
        <f>IFERROR(__xludf.DUMMYFUNCTION("""COMPUTED_VALUE"""),"7")</f>
        <v>7</v>
      </c>
      <c r="D4" s="6" t="str">
        <f>IFERROR(__xludf.DUMMYFUNCTION("""COMPUTED_VALUE"""),"STMICM")</f>
        <v>STMICM</v>
      </c>
      <c r="E4" s="3">
        <f>IFERROR(__xludf.DUMMYFUNCTION("""COMPUTED_VALUE"""),330.0)</f>
        <v>330</v>
      </c>
      <c r="F4" s="3">
        <f>IFERROR(__xludf.DUMMYFUNCTION("""COMPUTED_VALUE"""),3.1213415E7)</f>
        <v>31213415</v>
      </c>
      <c r="G4" s="4" t="str">
        <f>IFERROR(__xludf.DUMMYFUNCTION("""COMPUTED_VALUE"""),"0525'")</f>
        <v>0525'</v>
      </c>
      <c r="H4" s="3"/>
      <c r="I4" s="3" t="str">
        <f>IFERROR(__xludf.DUMMYFUNCTION("""COMPUTED_VALUE"""),"Yes")</f>
        <v>Yes</v>
      </c>
    </row>
    <row r="5">
      <c r="A5" s="2">
        <f>IFERROR(__xludf.DUMMYFUNCTION("""COMPUTED_VALUE"""),4.0)</f>
        <v>4</v>
      </c>
      <c r="B5" s="3" t="str">
        <f>IFERROR(__xludf.DUMMYFUNCTION("""COMPUTED_VALUE"""),"Allan, Munoz")</f>
        <v>Allan, Munoz</v>
      </c>
      <c r="C5" s="4" t="str">
        <f>IFERROR(__xludf.DUMMYFUNCTION("""COMPUTED_VALUE"""),"6")</f>
        <v>6</v>
      </c>
      <c r="D5" s="6" t="str">
        <f>IFERROR(__xludf.DUMMYFUNCTION("""COMPUTED_VALUE"""),"HOLGHM")</f>
        <v>HOLGHM</v>
      </c>
      <c r="E5" s="3">
        <f>IFERROR(__xludf.DUMMYFUNCTION("""COMPUTED_VALUE"""),537.0)</f>
        <v>537</v>
      </c>
      <c r="F5" s="3">
        <f>IFERROR(__xludf.DUMMYFUNCTION("""COMPUTED_VALUE"""),3.1023515E7)</f>
        <v>31023515</v>
      </c>
      <c r="G5" s="4" t="str">
        <f>IFERROR(__xludf.DUMMYFUNCTION("""COMPUTED_VALUE"""),"0425'")</f>
        <v>0425'</v>
      </c>
      <c r="H5" s="1" t="str">
        <f>IFERROR(__xludf.DUMMYFUNCTION("""COMPUTED_VALUE"""),"M")</f>
        <v>M</v>
      </c>
      <c r="I5" s="3" t="str">
        <f>IFERROR(__xludf.DUMMYFUNCTION("""COMPUTED_VALUE"""),"Yes")</f>
        <v>Yes</v>
      </c>
    </row>
    <row r="6">
      <c r="A6" s="2">
        <f>IFERROR(__xludf.DUMMYFUNCTION("""COMPUTED_VALUE"""),5.0)</f>
        <v>5</v>
      </c>
      <c r="B6" s="3" t="str">
        <f>IFERROR(__xludf.DUMMYFUNCTION("""COMPUTED_VALUE"""),"Angel , Campos ")</f>
        <v>Angel , Campos </v>
      </c>
      <c r="C6" s="4" t="str">
        <f>IFERROR(__xludf.DUMMYFUNCTION("""COMPUTED_VALUE"""),"8")</f>
        <v>8</v>
      </c>
      <c r="D6" s="6" t="str">
        <f>IFERROR(__xludf.DUMMYFUNCTION("""COMPUTED_VALUE"""),"HOLGHM")</f>
        <v>HOLGHM</v>
      </c>
      <c r="E6" s="3">
        <f>IFERROR(__xludf.DUMMYFUNCTION("""COMPUTED_VALUE"""),801.0)</f>
        <v>801</v>
      </c>
      <c r="F6" s="3">
        <f>IFERROR(__xludf.DUMMYFUNCTION("""COMPUTED_VALUE"""),3.1023413E7)</f>
        <v>31023413</v>
      </c>
      <c r="G6" s="4" t="str">
        <f>IFERROR(__xludf.DUMMYFUNCTION("""COMPUTED_VALUE"""),"0425'")</f>
        <v>0425'</v>
      </c>
      <c r="H6" s="1" t="str">
        <f>IFERROR(__xludf.DUMMYFUNCTION("""COMPUTED_VALUE"""),"M")</f>
        <v>M</v>
      </c>
      <c r="I6" s="3" t="str">
        <f>IFERROR(__xludf.DUMMYFUNCTION("""COMPUTED_VALUE"""),"Yes")</f>
        <v>Yes</v>
      </c>
    </row>
    <row r="7">
      <c r="A7" s="2">
        <f>IFERROR(__xludf.DUMMYFUNCTION("""COMPUTED_VALUE"""),6.0)</f>
        <v>6</v>
      </c>
      <c r="B7" s="3" t="str">
        <f>IFERROR(__xludf.DUMMYFUNCTION("""COMPUTED_VALUE"""),"Angeli, Mejia")</f>
        <v>Angeli, Mejia</v>
      </c>
      <c r="C7" s="4" t="str">
        <f>IFERROR(__xludf.DUMMYFUNCTION("""COMPUTED_VALUE"""),"5")</f>
        <v>5</v>
      </c>
      <c r="D7" s="6" t="str">
        <f>IFERROR(__xludf.DUMMYFUNCTION("""COMPUTED_VALUE"""),"HOLGHE")</f>
        <v>HOLGHE</v>
      </c>
      <c r="E7" s="3" t="str">
        <f>IFERROR(__xludf.DUMMYFUNCTION("""COMPUTED_VALUE"""),"Unr")</f>
        <v>Unr</v>
      </c>
      <c r="F7" s="3"/>
      <c r="G7" s="4"/>
      <c r="H7" s="1" t="str">
        <f>IFERROR(__xludf.DUMMYFUNCTION("""COMPUTED_VALUE"""),"M")</f>
        <v>M</v>
      </c>
      <c r="I7" s="3" t="str">
        <f>IFERROR(__xludf.DUMMYFUNCTION("""COMPUTED_VALUE"""),"Yes")</f>
        <v>Yes</v>
      </c>
    </row>
    <row r="8">
      <c r="A8" s="2">
        <f>IFERROR(__xludf.DUMMYFUNCTION("""COMPUTED_VALUE"""),7.0)</f>
        <v>7</v>
      </c>
      <c r="B8" s="3" t="str">
        <f>IFERROR(__xludf.DUMMYFUNCTION("""COMPUTED_VALUE"""),"Arai, Jinichiro")</f>
        <v>Arai, Jinichiro</v>
      </c>
      <c r="C8" s="4">
        <f>IFERROR(__xludf.DUMMYFUNCTION("""COMPUTED_VALUE"""),2.0)</f>
        <v>2</v>
      </c>
      <c r="D8" s="6" t="str">
        <f>IFERROR(__xludf.DUMMYFUNCTION("""COMPUTED_VALUE"""),"VILAGE")</f>
        <v>VILAGE</v>
      </c>
      <c r="E8" s="3" t="str">
        <f>IFERROR(__xludf.DUMMYFUNCTION("""COMPUTED_VALUE"""),"Unr")</f>
        <v>Unr</v>
      </c>
      <c r="F8" s="4">
        <f>IFERROR(__xludf.DUMMYFUNCTION("""COMPUTED_VALUE"""),3.2377653E7)</f>
        <v>32377653</v>
      </c>
      <c r="G8" s="4" t="str">
        <f>IFERROR(__xludf.DUMMYFUNCTION("""COMPUTED_VALUE"""),"0326'")</f>
        <v>0326'</v>
      </c>
      <c r="H8" s="3"/>
      <c r="I8" s="3" t="str">
        <f>IFERROR(__xludf.DUMMYFUNCTION("""COMPUTED_VALUE"""),"Yes")</f>
        <v>Yes</v>
      </c>
    </row>
    <row r="9">
      <c r="A9" s="2">
        <f>IFERROR(__xludf.DUMMYFUNCTION("""COMPUTED_VALUE"""),8.0)</f>
        <v>8</v>
      </c>
      <c r="B9" s="3" t="str">
        <f>IFERROR(__xludf.DUMMYFUNCTION("""COMPUTED_VALUE"""),"Assouad, John")</f>
        <v>Assouad, John</v>
      </c>
      <c r="C9" s="4">
        <f>IFERROR(__xludf.DUMMYFUNCTION("""COMPUTED_VALUE"""),6.0)</f>
        <v>6</v>
      </c>
      <c r="D9" s="6" t="str">
        <f>IFERROR(__xludf.DUMMYFUNCTION("""COMPUTED_VALUE"""),"STVDPM")</f>
        <v>STVDPM</v>
      </c>
      <c r="E9" s="3" t="str">
        <f>IFERROR(__xludf.DUMMYFUNCTION("""COMPUTED_VALUE"""),"Unr")</f>
        <v>Unr</v>
      </c>
      <c r="F9" s="4">
        <f>IFERROR(__xludf.DUMMYFUNCTION("""COMPUTED_VALUE"""),3.2388166E7)</f>
        <v>32388166</v>
      </c>
      <c r="G9" s="4" t="str">
        <f>IFERROR(__xludf.DUMMYFUNCTION("""COMPUTED_VALUE"""),"0326'")</f>
        <v>0326'</v>
      </c>
      <c r="H9" s="1"/>
      <c r="I9" s="3" t="str">
        <f>IFERROR(__xludf.DUMMYFUNCTION("""COMPUTED_VALUE"""),"Yes")</f>
        <v>Yes</v>
      </c>
    </row>
    <row r="10">
      <c r="A10" s="2">
        <f>IFERROR(__xludf.DUMMYFUNCTION("""COMPUTED_VALUE"""),9.0)</f>
        <v>9</v>
      </c>
      <c r="B10" s="3" t="str">
        <f>IFERROR(__xludf.DUMMYFUNCTION("""COMPUTED_VALUE"""),"Avalos, Antonella")</f>
        <v>Avalos, Antonella</v>
      </c>
      <c r="C10" s="4">
        <f>IFERROR(__xludf.DUMMYFUNCTION("""COMPUTED_VALUE"""),4.0)</f>
        <v>4</v>
      </c>
      <c r="D10" s="6" t="str">
        <f>IFERROR(__xludf.DUMMYFUNCTION("""COMPUTED_VALUE"""),"STHMOE")</f>
        <v>STHMOE</v>
      </c>
      <c r="E10" s="3">
        <f>IFERROR(__xludf.DUMMYFUNCTION("""COMPUTED_VALUE"""),112.0)</f>
        <v>112</v>
      </c>
      <c r="F10" s="1">
        <f>IFERROR(__xludf.DUMMYFUNCTION("""COMPUTED_VALUE"""),3.1819608E7)</f>
        <v>31819608</v>
      </c>
      <c r="G10" s="2" t="str">
        <f>IFERROR(__xludf.DUMMYFUNCTION("""COMPUTED_VALUE"""),"0425'")</f>
        <v>0425'</v>
      </c>
      <c r="H10" s="3" t="str">
        <f>IFERROR(__xludf.DUMMYFUNCTION("""COMPUTED_VALUE"""),"M")</f>
        <v>M</v>
      </c>
      <c r="I10" s="3" t="str">
        <f>IFERROR(__xludf.DUMMYFUNCTION("""COMPUTED_VALUE"""),"Yes")</f>
        <v>Yes</v>
      </c>
    </row>
    <row r="11">
      <c r="A11" s="2">
        <f>IFERROR(__xludf.DUMMYFUNCTION("""COMPUTED_VALUE"""),10.0)</f>
        <v>10</v>
      </c>
      <c r="B11" s="3" t="str">
        <f>IFERROR(__xludf.DUMMYFUNCTION("""COMPUTED_VALUE"""),"Avalos, Jeremy")</f>
        <v>Avalos, Jeremy</v>
      </c>
      <c r="C11" s="4">
        <f>IFERROR(__xludf.DUMMYFUNCTION("""COMPUTED_VALUE"""),7.0)</f>
        <v>7</v>
      </c>
      <c r="D11" s="6" t="str">
        <f>IFERROR(__xludf.DUMMYFUNCTION("""COMPUTED_VALUE"""),"STHMOM")</f>
        <v>STHMOM</v>
      </c>
      <c r="E11" s="3">
        <f>IFERROR(__xludf.DUMMYFUNCTION("""COMPUTED_VALUE"""),527.0)</f>
        <v>527</v>
      </c>
      <c r="F11" s="4">
        <f>IFERROR(__xludf.DUMMYFUNCTION("""COMPUTED_VALUE"""),3.0582385E7)</f>
        <v>30582385</v>
      </c>
      <c r="G11" s="4" t="str">
        <f>IFERROR(__xludf.DUMMYFUNCTION("""COMPUTED_VALUE"""),"0425'")</f>
        <v>0425'</v>
      </c>
      <c r="H11" s="1" t="str">
        <f>IFERROR(__xludf.DUMMYFUNCTION("""COMPUTED_VALUE"""),"M")</f>
        <v>M</v>
      </c>
      <c r="I11" s="3" t="str">
        <f>IFERROR(__xludf.DUMMYFUNCTION("""COMPUTED_VALUE"""),"Yes")</f>
        <v>Yes</v>
      </c>
    </row>
    <row r="12">
      <c r="A12" s="2">
        <f>IFERROR(__xludf.DUMMYFUNCTION("""COMPUTED_VALUE"""),11.0)</f>
        <v>11</v>
      </c>
      <c r="B12" s="3" t="str">
        <f>IFERROR(__xludf.DUMMYFUNCTION("""COMPUTED_VALUE"""),"Bateman, Elizabeth")</f>
        <v>Bateman, Elizabeth</v>
      </c>
      <c r="C12" s="4">
        <f>IFERROR(__xludf.DUMMYFUNCTION("""COMPUTED_VALUE"""),3.0)</f>
        <v>3</v>
      </c>
      <c r="D12" s="6" t="str">
        <f>IFERROR(__xludf.DUMMYFUNCTION("""COMPUTED_VALUE"""),"ARISCE")</f>
        <v>ARISCE</v>
      </c>
      <c r="E12" s="3" t="str">
        <f>IFERROR(__xludf.DUMMYFUNCTION("""COMPUTED_VALUE"""),"Unr")</f>
        <v>Unr</v>
      </c>
      <c r="F12" s="4">
        <f>IFERROR(__xludf.DUMMYFUNCTION("""COMPUTED_VALUE"""),3.2323679E7)</f>
        <v>32323679</v>
      </c>
      <c r="G12" s="4" t="str">
        <f>IFERROR(__xludf.DUMMYFUNCTION("""COMPUTED_VALUE"""),"0226'")</f>
        <v>0226'</v>
      </c>
      <c r="H12" s="1"/>
      <c r="I12" s="3" t="str">
        <f>IFERROR(__xludf.DUMMYFUNCTION("""COMPUTED_VALUE"""),"Yes")</f>
        <v>Yes</v>
      </c>
    </row>
    <row r="13">
      <c r="A13" s="2">
        <f>IFERROR(__xludf.DUMMYFUNCTION("""COMPUTED_VALUE"""),12.0)</f>
        <v>12</v>
      </c>
      <c r="B13" s="3" t="str">
        <f>IFERROR(__xludf.DUMMYFUNCTION("""COMPUTED_VALUE"""),"Bateman, Orden")</f>
        <v>Bateman, Orden</v>
      </c>
      <c r="C13" s="4">
        <f>IFERROR(__xludf.DUMMYFUNCTION("""COMPUTED_VALUE"""),8.0)</f>
        <v>8</v>
      </c>
      <c r="D13" s="5" t="str">
        <f>IFERROR(__xludf.DUMMYFUNCTION("""COMPUTED_VALUE"""),"ARISCM")</f>
        <v>ARISCM</v>
      </c>
      <c r="E13" s="3">
        <f>IFERROR(__xludf.DUMMYFUNCTION("""COMPUTED_VALUE"""),536.0)</f>
        <v>536</v>
      </c>
      <c r="F13" s="4">
        <f>IFERROR(__xludf.DUMMYFUNCTION("""COMPUTED_VALUE"""),3.1870099E7)</f>
        <v>31870099</v>
      </c>
      <c r="G13" s="4" t="str">
        <f>IFERROR(__xludf.DUMMYFUNCTION("""COMPUTED_VALUE"""),"0527'")</f>
        <v>0527'</v>
      </c>
      <c r="H13" s="1"/>
      <c r="I13" s="3" t="str">
        <f>IFERROR(__xludf.DUMMYFUNCTION("""COMPUTED_VALUE"""),"Yes")</f>
        <v>Yes</v>
      </c>
    </row>
    <row r="14">
      <c r="A14" s="2">
        <f>IFERROR(__xludf.DUMMYFUNCTION("""COMPUTED_VALUE"""),13.0)</f>
        <v>13</v>
      </c>
      <c r="B14" s="3" t="str">
        <f>IFERROR(__xludf.DUMMYFUNCTION("""COMPUTED_VALUE"""),"Bennett, Matthew")</f>
        <v>Bennett, Matthew</v>
      </c>
      <c r="C14" s="4" t="str">
        <f>IFERROR(__xludf.DUMMYFUNCTION("""COMPUTED_VALUE"""),"6")</f>
        <v>6</v>
      </c>
      <c r="D14" s="5" t="str">
        <f>IFERROR(__xludf.DUMMYFUNCTION("""COMPUTED_VALUE"""),"STMICM")</f>
        <v>STMICM</v>
      </c>
      <c r="E14" s="3">
        <f>IFERROR(__xludf.DUMMYFUNCTION("""COMPUTED_VALUE"""),281.0)</f>
        <v>281</v>
      </c>
      <c r="F14" s="4">
        <f>IFERROR(__xludf.DUMMYFUNCTION("""COMPUTED_VALUE"""),3.1466825E7)</f>
        <v>31466825</v>
      </c>
      <c r="G14" s="4" t="str">
        <f>IFERROR(__xludf.DUMMYFUNCTION("""COMPUTED_VALUE"""),"1125'")</f>
        <v>1125'</v>
      </c>
      <c r="H14" s="3"/>
      <c r="I14" s="3" t="str">
        <f>IFERROR(__xludf.DUMMYFUNCTION("""COMPUTED_VALUE"""),"Yes")</f>
        <v>Yes</v>
      </c>
    </row>
    <row r="15">
      <c r="A15" s="2">
        <f>IFERROR(__xludf.DUMMYFUNCTION("""COMPUTED_VALUE"""),14.0)</f>
        <v>14</v>
      </c>
      <c r="B15" s="3" t="str">
        <f>IFERROR(__xludf.DUMMYFUNCTION("""COMPUTED_VALUE"""),"Blackburn, Isadora Anne")</f>
        <v>Blackburn, Isadora Anne</v>
      </c>
      <c r="C15" s="4">
        <f>IFERROR(__xludf.DUMMYFUNCTION("""COMPUTED_VALUE"""),5.0)</f>
        <v>5</v>
      </c>
      <c r="D15" s="1" t="str">
        <f>IFERROR(__xludf.DUMMYFUNCTION("""COMPUTED_VALUE"""),"JNCPRE")</f>
        <v>JNCPRE</v>
      </c>
      <c r="E15" s="3">
        <f>IFERROR(__xludf.DUMMYFUNCTION("""COMPUTED_VALUE"""),393.0)</f>
        <v>393</v>
      </c>
      <c r="F15" s="3">
        <f>IFERROR(__xludf.DUMMYFUNCTION("""COMPUTED_VALUE"""),3.1353865E7)</f>
        <v>31353865</v>
      </c>
      <c r="G15" s="4" t="str">
        <f>IFERROR(__xludf.DUMMYFUNCTION("""COMPUTED_VALUE"""),"0725'")</f>
        <v>0725'</v>
      </c>
      <c r="H15" s="1"/>
      <c r="I15" s="3" t="str">
        <f>IFERROR(__xludf.DUMMYFUNCTION("""COMPUTED_VALUE"""),"Yes")</f>
        <v>Yes</v>
      </c>
    </row>
    <row r="16">
      <c r="A16" s="2">
        <f>IFERROR(__xludf.DUMMYFUNCTION("""COMPUTED_VALUE"""),15.0)</f>
        <v>15</v>
      </c>
      <c r="B16" s="3" t="str">
        <f>IFERROR(__xludf.DUMMYFUNCTION("""COMPUTED_VALUE"""),"Blackburn, Rockwell Daniel")</f>
        <v>Blackburn, Rockwell Daniel</v>
      </c>
      <c r="C16" s="4">
        <f>IFERROR(__xludf.DUMMYFUNCTION("""COMPUTED_VALUE"""),3.0)</f>
        <v>3</v>
      </c>
      <c r="D16" s="6" t="str">
        <f>IFERROR(__xludf.DUMMYFUNCTION("""COMPUTED_VALUE"""),"JNCPRE")</f>
        <v>JNCPRE</v>
      </c>
      <c r="E16" s="3">
        <f>IFERROR(__xludf.DUMMYFUNCTION("""COMPUTED_VALUE"""),579.0)</f>
        <v>579</v>
      </c>
      <c r="F16" s="2">
        <f>IFERROR(__xludf.DUMMYFUNCTION("""COMPUTED_VALUE"""),3.1163463E7)</f>
        <v>31163463</v>
      </c>
      <c r="G16" s="2" t="str">
        <f>IFERROR(__xludf.DUMMYFUNCTION("""COMPUTED_VALUE"""),"1228'")</f>
        <v>1228'</v>
      </c>
      <c r="H16" s="3"/>
      <c r="I16" s="3" t="str">
        <f>IFERROR(__xludf.DUMMYFUNCTION("""COMPUTED_VALUE"""),"Yes")</f>
        <v>Yes</v>
      </c>
    </row>
    <row r="17">
      <c r="A17" s="2">
        <f>IFERROR(__xludf.DUMMYFUNCTION("""COMPUTED_VALUE"""),16.0)</f>
        <v>16</v>
      </c>
      <c r="B17" s="3" t="str">
        <f>IFERROR(__xludf.DUMMYFUNCTION("""COMPUTED_VALUE"""),"Brandon, Andrade")</f>
        <v>Brandon, Andrade</v>
      </c>
      <c r="C17" s="4" t="str">
        <f>IFERROR(__xludf.DUMMYFUNCTION("""COMPUTED_VALUE"""),"8")</f>
        <v>8</v>
      </c>
      <c r="D17" s="1" t="str">
        <f>IFERROR(__xludf.DUMMYFUNCTION("""COMPUTED_VALUE"""),"HOLGHM")</f>
        <v>HOLGHM</v>
      </c>
      <c r="E17" s="3">
        <f>IFERROR(__xludf.DUMMYFUNCTION("""COMPUTED_VALUE"""),382.0)</f>
        <v>382</v>
      </c>
      <c r="F17" s="4">
        <f>IFERROR(__xludf.DUMMYFUNCTION("""COMPUTED_VALUE"""),3.1023402E7)</f>
        <v>31023402</v>
      </c>
      <c r="G17" s="4" t="str">
        <f>IFERROR(__xludf.DUMMYFUNCTION("""COMPUTED_VALUE"""),"0425'")</f>
        <v>0425'</v>
      </c>
      <c r="H17" s="1" t="str">
        <f>IFERROR(__xludf.DUMMYFUNCTION("""COMPUTED_VALUE"""),"M")</f>
        <v>M</v>
      </c>
      <c r="I17" s="3" t="str">
        <f>IFERROR(__xludf.DUMMYFUNCTION("""COMPUTED_VALUE"""),"Yes")</f>
        <v>Yes</v>
      </c>
    </row>
    <row r="18">
      <c r="A18" s="2">
        <f>IFERROR(__xludf.DUMMYFUNCTION("""COMPUTED_VALUE"""),17.0)</f>
        <v>17</v>
      </c>
      <c r="B18" s="3" t="str">
        <f>IFERROR(__xludf.DUMMYFUNCTION("""COMPUTED_VALUE"""),"Capps, Carter")</f>
        <v>Capps, Carter</v>
      </c>
      <c r="C18" s="4" t="str">
        <f>IFERROR(__xludf.DUMMYFUNCTION("""COMPUTED_VALUE"""),"7")</f>
        <v>7</v>
      </c>
      <c r="D18" s="1" t="str">
        <f>IFERROR(__xludf.DUMMYFUNCTION("""COMPUTED_VALUE"""),"STMICM")</f>
        <v>STMICM</v>
      </c>
      <c r="E18" s="3">
        <f>IFERROR(__xludf.DUMMYFUNCTION("""COMPUTED_VALUE"""),707.0)</f>
        <v>707</v>
      </c>
      <c r="F18" s="4">
        <f>IFERROR(__xludf.DUMMYFUNCTION("""COMPUTED_VALUE"""),3.2066235E7)</f>
        <v>32066235</v>
      </c>
      <c r="G18" s="4" t="str">
        <f>IFERROR(__xludf.DUMMYFUNCTION("""COMPUTED_VALUE"""),"1025'")</f>
        <v>1025'</v>
      </c>
      <c r="H18" s="1"/>
      <c r="I18" s="3" t="str">
        <f>IFERROR(__xludf.DUMMYFUNCTION("""COMPUTED_VALUE"""),"Yes")</f>
        <v>Yes</v>
      </c>
    </row>
    <row r="19">
      <c r="A19" s="2">
        <f>IFERROR(__xludf.DUMMYFUNCTION("""COMPUTED_VALUE"""),18.0)</f>
        <v>18</v>
      </c>
      <c r="B19" s="3" t="str">
        <f>IFERROR(__xludf.DUMMYFUNCTION("""COMPUTED_VALUE"""),"Cheng, Jaxon")</f>
        <v>Cheng, Jaxon</v>
      </c>
      <c r="C19" s="4" t="str">
        <f>IFERROR(__xludf.DUMMYFUNCTION("""COMPUTED_VALUE"""),"K")</f>
        <v>K</v>
      </c>
      <c r="D19" s="1" t="str">
        <f>IFERROR(__xludf.DUMMYFUNCTION("""COMPUTED_VALUE"""),"VILAGE")</f>
        <v>VILAGE</v>
      </c>
      <c r="E19" s="3">
        <f>IFERROR(__xludf.DUMMYFUNCTION("""COMPUTED_VALUE"""),234.0)</f>
        <v>234</v>
      </c>
      <c r="F19" s="4">
        <f>IFERROR(__xludf.DUMMYFUNCTION("""COMPUTED_VALUE"""),3.2089885E7)</f>
        <v>32089885</v>
      </c>
      <c r="G19" s="4" t="str">
        <f>IFERROR(__xludf.DUMMYFUNCTION("""COMPUTED_VALUE"""),"1025'")</f>
        <v>1025'</v>
      </c>
      <c r="H19" s="1"/>
      <c r="I19" s="3" t="str">
        <f>IFERROR(__xludf.DUMMYFUNCTION("""COMPUTED_VALUE"""),"Yes")</f>
        <v>Yes</v>
      </c>
    </row>
    <row r="20">
      <c r="A20" s="2">
        <f>IFERROR(__xludf.DUMMYFUNCTION("""COMPUTED_VALUE"""),19.0)</f>
        <v>19</v>
      </c>
      <c r="B20" s="3" t="str">
        <f>IFERROR(__xludf.DUMMYFUNCTION("""COMPUTED_VALUE"""),"Christopher, Martinez")</f>
        <v>Christopher, Martinez</v>
      </c>
      <c r="C20" s="4" t="str">
        <f>IFERROR(__xludf.DUMMYFUNCTION("""COMPUTED_VALUE"""),"7")</f>
        <v>7</v>
      </c>
      <c r="D20" s="1" t="str">
        <f>IFERROR(__xludf.DUMMYFUNCTION("""COMPUTED_VALUE"""),"HOLGHM")</f>
        <v>HOLGHM</v>
      </c>
      <c r="E20" s="3" t="str">
        <f>IFERROR(__xludf.DUMMYFUNCTION("""COMPUTED_VALUE"""),"Unr")</f>
        <v>Unr</v>
      </c>
      <c r="F20" s="3"/>
      <c r="G20" s="4"/>
      <c r="H20" s="1" t="str">
        <f>IFERROR(__xludf.DUMMYFUNCTION("""COMPUTED_VALUE"""),"M")</f>
        <v>M</v>
      </c>
      <c r="I20" s="3" t="str">
        <f>IFERROR(__xludf.DUMMYFUNCTION("""COMPUTED_VALUE"""),"Yes")</f>
        <v>Yes</v>
      </c>
    </row>
    <row r="21">
      <c r="A21" s="2">
        <f>IFERROR(__xludf.DUMMYFUNCTION("""COMPUTED_VALUE"""),20.0)</f>
        <v>20</v>
      </c>
      <c r="B21" s="3" t="str">
        <f>IFERROR(__xludf.DUMMYFUNCTION("""COMPUTED_VALUE"""),"Cohea, Clark")</f>
        <v>Cohea, Clark</v>
      </c>
      <c r="C21" s="3">
        <f>IFERROR(__xludf.DUMMYFUNCTION("""COMPUTED_VALUE"""),4.0)</f>
        <v>4</v>
      </c>
      <c r="D21" s="1" t="str">
        <f>IFERROR(__xludf.DUMMYFUNCTION("""COMPUTED_VALUE"""),"OLQOPE")</f>
        <v>OLQOPE</v>
      </c>
      <c r="E21" s="3">
        <f>IFERROR(__xludf.DUMMYFUNCTION("""COMPUTED_VALUE"""),296.0)</f>
        <v>296</v>
      </c>
      <c r="F21" s="3">
        <f>IFERROR(__xludf.DUMMYFUNCTION("""COMPUTED_VALUE"""),3.0756415E7)</f>
        <v>30756415</v>
      </c>
      <c r="G21" s="3" t="str">
        <f>IFERROR(__xludf.DUMMYFUNCTION("""COMPUTED_VALUE"""),"1125'")</f>
        <v>1125'</v>
      </c>
      <c r="H21" s="1"/>
      <c r="I21" s="3" t="str">
        <f>IFERROR(__xludf.DUMMYFUNCTION("""COMPUTED_VALUE"""),"Yes")</f>
        <v>Yes</v>
      </c>
    </row>
    <row r="22">
      <c r="A22" s="2">
        <f>IFERROR(__xludf.DUMMYFUNCTION("""COMPUTED_VALUE"""),21.0)</f>
        <v>21</v>
      </c>
      <c r="B22" s="3" t="str">
        <f>IFERROR(__xludf.DUMMYFUNCTION("""COMPUTED_VALUE"""),"Dalir, Sophia")</f>
        <v>Dalir, Sophia</v>
      </c>
      <c r="C22" s="4">
        <f>IFERROR(__xludf.DUMMYFUNCTION("""COMPUTED_VALUE"""),3.0)</f>
        <v>3</v>
      </c>
      <c r="D22" s="6" t="str">
        <f>IFERROR(__xludf.DUMMYFUNCTION("""COMPUTED_VALUE"""),"VILAGE")</f>
        <v>VILAGE</v>
      </c>
      <c r="E22" s="3" t="str">
        <f>IFERROR(__xludf.DUMMYFUNCTION("""COMPUTED_VALUE"""),"Unr")</f>
        <v>Unr</v>
      </c>
      <c r="F22" s="3">
        <f>IFERROR(__xludf.DUMMYFUNCTION("""COMPUTED_VALUE"""),3.2373017E7)</f>
        <v>32373017</v>
      </c>
      <c r="G22" s="3" t="str">
        <f>IFERROR(__xludf.DUMMYFUNCTION("""COMPUTED_VALUE"""),"0326'")</f>
        <v>0326'</v>
      </c>
      <c r="H22" s="1"/>
      <c r="I22" s="3" t="str">
        <f>IFERROR(__xludf.DUMMYFUNCTION("""COMPUTED_VALUE"""),"Yes")</f>
        <v>Yes</v>
      </c>
    </row>
    <row r="23">
      <c r="A23" s="2">
        <f>IFERROR(__xludf.DUMMYFUNCTION("""COMPUTED_VALUE"""),22.0)</f>
        <v>22</v>
      </c>
      <c r="B23" s="3" t="str">
        <f>IFERROR(__xludf.DUMMYFUNCTION("""COMPUTED_VALUE"""),"Daniel, Gomez")</f>
        <v>Daniel, Gomez</v>
      </c>
      <c r="C23" s="4" t="str">
        <f>IFERROR(__xludf.DUMMYFUNCTION("""COMPUTED_VALUE"""),"8")</f>
        <v>8</v>
      </c>
      <c r="D23" s="6" t="str">
        <f>IFERROR(__xludf.DUMMYFUNCTION("""COMPUTED_VALUE"""),"HOLGHM")</f>
        <v>HOLGHM</v>
      </c>
      <c r="E23" s="3" t="str">
        <f>IFERROR(__xludf.DUMMYFUNCTION("""COMPUTED_VALUE"""),"Unr")</f>
        <v>Unr</v>
      </c>
      <c r="F23" s="4"/>
      <c r="G23" s="4"/>
      <c r="H23" s="1" t="str">
        <f>IFERROR(__xludf.DUMMYFUNCTION("""COMPUTED_VALUE"""),"M")</f>
        <v>M</v>
      </c>
      <c r="I23" s="3" t="str">
        <f>IFERROR(__xludf.DUMMYFUNCTION("""COMPUTED_VALUE"""),"Yes")</f>
        <v>Yes</v>
      </c>
    </row>
    <row r="24">
      <c r="A24" s="2">
        <f>IFERROR(__xludf.DUMMYFUNCTION("""COMPUTED_VALUE"""),23.0)</f>
        <v>23</v>
      </c>
      <c r="B24" s="3" t="str">
        <f>IFERROR(__xludf.DUMMYFUNCTION("""COMPUTED_VALUE"""),"David, Castro")</f>
        <v>David, Castro</v>
      </c>
      <c r="C24" s="4" t="str">
        <f>IFERROR(__xludf.DUMMYFUNCTION("""COMPUTED_VALUE"""),"7")</f>
        <v>7</v>
      </c>
      <c r="D24" s="1" t="str">
        <f>IFERROR(__xludf.DUMMYFUNCTION("""COMPUTED_VALUE"""),"HOLGHM")</f>
        <v>HOLGHM</v>
      </c>
      <c r="E24" s="3">
        <f>IFERROR(__xludf.DUMMYFUNCTION("""COMPUTED_VALUE"""),126.0)</f>
        <v>126</v>
      </c>
      <c r="F24" s="2">
        <f>IFERROR(__xludf.DUMMYFUNCTION("""COMPUTED_VALUE"""),3.1263273E7)</f>
        <v>31263273</v>
      </c>
      <c r="G24" s="2" t="str">
        <f>IFERROR(__xludf.DUMMYFUNCTION("""COMPUTED_VALUE"""),"0524'")</f>
        <v>0524'</v>
      </c>
      <c r="H24" s="3" t="str">
        <f>IFERROR(__xludf.DUMMYFUNCTION("""COMPUTED_VALUE"""),"M")</f>
        <v>M</v>
      </c>
      <c r="I24" s="3" t="str">
        <f>IFERROR(__xludf.DUMMYFUNCTION("""COMPUTED_VALUE"""),"Yes")</f>
        <v>Yes</v>
      </c>
    </row>
    <row r="25">
      <c r="A25" s="2">
        <f>IFERROR(__xludf.DUMMYFUNCTION("""COMPUTED_VALUE"""),24.0)</f>
        <v>24</v>
      </c>
      <c r="B25" s="3" t="str">
        <f>IFERROR(__xludf.DUMMYFUNCTION("""COMPUTED_VALUE"""),"Davis, Ada Siu")</f>
        <v>Davis, Ada Siu</v>
      </c>
      <c r="C25" s="4">
        <f>IFERROR(__xludf.DUMMYFUNCTION("""COMPUTED_VALUE"""),2.0)</f>
        <v>2</v>
      </c>
      <c r="D25" s="1" t="str">
        <f>IFERROR(__xludf.DUMMYFUNCTION("""COMPUTED_VALUE"""),"VILAGE")</f>
        <v>VILAGE</v>
      </c>
      <c r="E25" s="3" t="str">
        <f>IFERROR(__xludf.DUMMYFUNCTION("""COMPUTED_VALUE"""),"Unr")</f>
        <v>Unr</v>
      </c>
      <c r="F25" s="4">
        <f>IFERROR(__xludf.DUMMYFUNCTION("""COMPUTED_VALUE"""),3.2408113E7)</f>
        <v>32408113</v>
      </c>
      <c r="G25" s="4"/>
      <c r="H25" s="1" t="str">
        <f>IFERROR(__xludf.DUMMYFUNCTION("""COMPUTED_VALUE"""),"M")</f>
        <v>M</v>
      </c>
      <c r="I25" s="3" t="str">
        <f>IFERROR(__xludf.DUMMYFUNCTION("""COMPUTED_VALUE"""),"Yes")</f>
        <v>Yes</v>
      </c>
    </row>
    <row r="26">
      <c r="A26" s="2">
        <f>IFERROR(__xludf.DUMMYFUNCTION("""COMPUTED_VALUE"""),25.0)</f>
        <v>25</v>
      </c>
      <c r="B26" s="3" t="str">
        <f>IFERROR(__xludf.DUMMYFUNCTION("""COMPUTED_VALUE"""),"Egesi, Amamdi")</f>
        <v>Egesi, Amamdi</v>
      </c>
      <c r="C26" s="4">
        <f>IFERROR(__xludf.DUMMYFUNCTION("""COMPUTED_VALUE"""),5.0)</f>
        <v>5</v>
      </c>
      <c r="D26" s="6" t="str">
        <f>IFERROR(__xludf.DUMMYFUNCTION("""COMPUTED_VALUE"""),"STMMGE")</f>
        <v>STMMGE</v>
      </c>
      <c r="E26" s="3">
        <f>IFERROR(__xludf.DUMMYFUNCTION("""COMPUTED_VALUE"""),356.0)</f>
        <v>356</v>
      </c>
      <c r="F26" s="4">
        <f>IFERROR(__xludf.DUMMYFUNCTION("""COMPUTED_VALUE"""),3.1417708E7)</f>
        <v>31417708</v>
      </c>
      <c r="G26" s="4" t="str">
        <f>IFERROR(__xludf.DUMMYFUNCTION("""COMPUTED_VALUE"""),"1025'")</f>
        <v>1025'</v>
      </c>
      <c r="H26" s="3"/>
      <c r="I26" s="3" t="str">
        <f>IFERROR(__xludf.DUMMYFUNCTION("""COMPUTED_VALUE"""),"Yes")</f>
        <v>Yes</v>
      </c>
    </row>
    <row r="27">
      <c r="A27" s="2">
        <f>IFERROR(__xludf.DUMMYFUNCTION("""COMPUTED_VALUE"""),26.0)</f>
        <v>26</v>
      </c>
      <c r="B27" s="3" t="str">
        <f>IFERROR(__xludf.DUMMYFUNCTION("""COMPUTED_VALUE"""),"Emerson, Villanueva")</f>
        <v>Emerson, Villanueva</v>
      </c>
      <c r="C27" s="3" t="str">
        <f>IFERROR(__xludf.DUMMYFUNCTION("""COMPUTED_VALUE"""),"8")</f>
        <v>8</v>
      </c>
      <c r="D27" s="6" t="str">
        <f>IFERROR(__xludf.DUMMYFUNCTION("""COMPUTED_VALUE"""),"HOLGHM")</f>
        <v>HOLGHM</v>
      </c>
      <c r="E27" s="3">
        <f>IFERROR(__xludf.DUMMYFUNCTION("""COMPUTED_VALUE"""),299.0)</f>
        <v>299</v>
      </c>
      <c r="F27" s="4">
        <f>IFERROR(__xludf.DUMMYFUNCTION("""COMPUTED_VALUE"""),3.10237E7)</f>
        <v>31023700</v>
      </c>
      <c r="G27" s="4" t="str">
        <f>IFERROR(__xludf.DUMMYFUNCTION("""COMPUTED_VALUE"""),"0224'")</f>
        <v>0224'</v>
      </c>
      <c r="H27" s="3" t="str">
        <f>IFERROR(__xludf.DUMMYFUNCTION("""COMPUTED_VALUE"""),"M")</f>
        <v>M</v>
      </c>
      <c r="I27" s="3" t="str">
        <f>IFERROR(__xludf.DUMMYFUNCTION("""COMPUTED_VALUE"""),"Yes")</f>
        <v>Yes</v>
      </c>
    </row>
    <row r="28">
      <c r="A28" s="2">
        <f>IFERROR(__xludf.DUMMYFUNCTION("""COMPUTED_VALUE"""),27.0)</f>
        <v>27</v>
      </c>
      <c r="B28" s="3" t="str">
        <f>IFERROR(__xludf.DUMMYFUNCTION("""COMPUTED_VALUE"""),"Emily, Fernandez")</f>
        <v>Emily, Fernandez</v>
      </c>
      <c r="C28" s="4" t="str">
        <f>IFERROR(__xludf.DUMMYFUNCTION("""COMPUTED_VALUE"""),"7")</f>
        <v>7</v>
      </c>
      <c r="D28" s="6" t="str">
        <f>IFERROR(__xludf.DUMMYFUNCTION("""COMPUTED_VALUE"""),"HOLGHM")</f>
        <v>HOLGHM</v>
      </c>
      <c r="E28" s="3" t="str">
        <f>IFERROR(__xludf.DUMMYFUNCTION("""COMPUTED_VALUE"""),"Unr")</f>
        <v>Unr</v>
      </c>
      <c r="F28" s="3"/>
      <c r="G28" s="3"/>
      <c r="H28" s="1" t="str">
        <f>IFERROR(__xludf.DUMMYFUNCTION("""COMPUTED_VALUE"""),"M")</f>
        <v>M</v>
      </c>
      <c r="I28" s="3" t="str">
        <f>IFERROR(__xludf.DUMMYFUNCTION("""COMPUTED_VALUE"""),"Yes")</f>
        <v>Yes</v>
      </c>
    </row>
    <row r="29">
      <c r="A29" s="2">
        <f>IFERROR(__xludf.DUMMYFUNCTION("""COMPUTED_VALUE"""),28.0)</f>
        <v>28</v>
      </c>
      <c r="B29" s="3" t="str">
        <f>IFERROR(__xludf.DUMMYFUNCTION("""COMPUTED_VALUE"""),"Fernandez, Mathias")</f>
        <v>Fernandez, Mathias</v>
      </c>
      <c r="C29" s="4">
        <f>IFERROR(__xludf.DUMMYFUNCTION("""COMPUTED_VALUE"""),1.0)</f>
        <v>1</v>
      </c>
      <c r="D29" s="1" t="str">
        <f>IFERROR(__xludf.DUMMYFUNCTION("""COMPUTED_VALUE"""),"STHERE")</f>
        <v>STHERE</v>
      </c>
      <c r="E29" s="3" t="str">
        <f>IFERROR(__xludf.DUMMYFUNCTION("""COMPUTED_VALUE"""),"Unr")</f>
        <v>Unr</v>
      </c>
      <c r="F29" s="4">
        <f>IFERROR(__xludf.DUMMYFUNCTION("""COMPUTED_VALUE"""),3.2360724E7)</f>
        <v>32360724</v>
      </c>
      <c r="G29" s="4" t="str">
        <f>IFERROR(__xludf.DUMMYFUNCTION("""COMPUTED_VALUE"""),"0326'")</f>
        <v>0326'</v>
      </c>
      <c r="H29" s="1"/>
      <c r="I29" s="3" t="str">
        <f>IFERROR(__xludf.DUMMYFUNCTION("""COMPUTED_VALUE"""),"Yes")</f>
        <v>Yes</v>
      </c>
    </row>
    <row r="30">
      <c r="A30" s="2">
        <f>IFERROR(__xludf.DUMMYFUNCTION("""COMPUTED_VALUE"""),29.0)</f>
        <v>29</v>
      </c>
      <c r="B30" s="3" t="str">
        <f>IFERROR(__xludf.DUMMYFUNCTION("""COMPUTED_VALUE"""),"Francisco, DelCid")</f>
        <v>Francisco, DelCid</v>
      </c>
      <c r="C30" s="4" t="str">
        <f>IFERROR(__xludf.DUMMYFUNCTION("""COMPUTED_VALUE"""),"5")</f>
        <v>5</v>
      </c>
      <c r="D30" s="3" t="str">
        <f>IFERROR(__xludf.DUMMYFUNCTION("""COMPUTED_VALUE"""),"HOLGHE")</f>
        <v>HOLGHE</v>
      </c>
      <c r="E30" s="3" t="str">
        <f>IFERROR(__xludf.DUMMYFUNCTION("""COMPUTED_VALUE"""),"Unr")</f>
        <v>Unr</v>
      </c>
      <c r="F30" s="4"/>
      <c r="G30" s="4"/>
      <c r="H30" s="1" t="str">
        <f>IFERROR(__xludf.DUMMYFUNCTION("""COMPUTED_VALUE"""),"M")</f>
        <v>M</v>
      </c>
      <c r="I30" s="3" t="str">
        <f>IFERROR(__xludf.DUMMYFUNCTION("""COMPUTED_VALUE"""),"Yes")</f>
        <v>Yes</v>
      </c>
    </row>
    <row r="31">
      <c r="A31" s="2">
        <f>IFERROR(__xludf.DUMMYFUNCTION("""COMPUTED_VALUE"""),30.0)</f>
        <v>30</v>
      </c>
      <c r="B31" s="3" t="str">
        <f>IFERROR(__xludf.DUMMYFUNCTION("""COMPUTED_VALUE"""),"Garcia, Alexander")</f>
        <v>Garcia, Alexander</v>
      </c>
      <c r="C31" s="4">
        <f>IFERROR(__xludf.DUMMYFUNCTION("""COMPUTED_VALUE"""),5.0)</f>
        <v>5</v>
      </c>
      <c r="D31" s="1" t="str">
        <f>IFERROR(__xludf.DUMMYFUNCTION("""COMPUTED_VALUE"""),"HOLRSE")</f>
        <v>HOLRSE</v>
      </c>
      <c r="E31" s="3">
        <f>IFERROR(__xludf.DUMMYFUNCTION("""COMPUTED_VALUE"""),457.0)</f>
        <v>457</v>
      </c>
      <c r="F31" s="3">
        <f>IFERROR(__xludf.DUMMYFUNCTION("""COMPUTED_VALUE"""),3.1844253E7)</f>
        <v>31844253</v>
      </c>
      <c r="G31" s="3" t="str">
        <f>IFERROR(__xludf.DUMMYFUNCTION("""COMPUTED_VALUE"""),"0426'")</f>
        <v>0426'</v>
      </c>
      <c r="H31" s="1"/>
      <c r="I31" s="3" t="str">
        <f>IFERROR(__xludf.DUMMYFUNCTION("""COMPUTED_VALUE"""),"Yes")</f>
        <v>Yes</v>
      </c>
    </row>
    <row r="32">
      <c r="A32" s="2">
        <f>IFERROR(__xludf.DUMMYFUNCTION("""COMPUTED_VALUE"""),31.0)</f>
        <v>31</v>
      </c>
      <c r="B32" s="3" t="str">
        <f>IFERROR(__xludf.DUMMYFUNCTION("""COMPUTED_VALUE"""),"Garduno, Jorge Emilio")</f>
        <v>Garduno, Jorge Emilio</v>
      </c>
      <c r="C32" s="4" t="str">
        <f>IFERROR(__xludf.DUMMYFUNCTION("""COMPUTED_VALUE"""),"5")</f>
        <v>5</v>
      </c>
      <c r="D32" s="6" t="str">
        <f>IFERROR(__xludf.DUMMYFUNCTION("""COMPUTED_VALUE"""),"STMICE")</f>
        <v>STMICE</v>
      </c>
      <c r="E32" s="3">
        <f>IFERROR(__xludf.DUMMYFUNCTION("""COMPUTED_VALUE"""),1163.0)</f>
        <v>1163</v>
      </c>
      <c r="F32" s="3">
        <f>IFERROR(__xludf.DUMMYFUNCTION("""COMPUTED_VALUE"""),3.2146992E7)</f>
        <v>32146992</v>
      </c>
      <c r="G32" s="3" t="str">
        <f>IFERROR(__xludf.DUMMYFUNCTION("""COMPUTED_VALUE"""),"1125'")</f>
        <v>1125'</v>
      </c>
      <c r="H32" s="1"/>
      <c r="I32" s="3" t="str">
        <f>IFERROR(__xludf.DUMMYFUNCTION("""COMPUTED_VALUE"""),"Yes")</f>
        <v>Yes</v>
      </c>
    </row>
    <row r="33">
      <c r="A33" s="2">
        <f>IFERROR(__xludf.DUMMYFUNCTION("""COMPUTED_VALUE"""),32.0)</f>
        <v>32</v>
      </c>
      <c r="B33" s="3" t="str">
        <f>IFERROR(__xludf.DUMMYFUNCTION("""COMPUTED_VALUE"""),"Gavin , Chappell")</f>
        <v>Gavin , Chappell</v>
      </c>
      <c r="C33" s="4" t="str">
        <f>IFERROR(__xludf.DUMMYFUNCTION("""COMPUTED_VALUE"""),"5")</f>
        <v>5</v>
      </c>
      <c r="D33" s="1" t="str">
        <f>IFERROR(__xludf.DUMMYFUNCTION("""COMPUTED_VALUE"""),"HOLGHE")</f>
        <v>HOLGHE</v>
      </c>
      <c r="E33" s="3" t="str">
        <f>IFERROR(__xludf.DUMMYFUNCTION("""COMPUTED_VALUE"""),"Unr")</f>
        <v>Unr</v>
      </c>
      <c r="F33" s="4"/>
      <c r="G33" s="4"/>
      <c r="H33" s="1" t="str">
        <f>IFERROR(__xludf.DUMMYFUNCTION("""COMPUTED_VALUE"""),"M")</f>
        <v>M</v>
      </c>
      <c r="I33" s="3" t="str">
        <f>IFERROR(__xludf.DUMMYFUNCTION("""COMPUTED_VALUE"""),"Yes")</f>
        <v>Yes</v>
      </c>
    </row>
    <row r="34">
      <c r="A34" s="2">
        <f>IFERROR(__xludf.DUMMYFUNCTION("""COMPUTED_VALUE"""),33.0)</f>
        <v>33</v>
      </c>
      <c r="B34" s="3" t="str">
        <f>IFERROR(__xludf.DUMMYFUNCTION("""COMPUTED_VALUE"""),"Gil-Aramendi, David")</f>
        <v>Gil-Aramendi, David</v>
      </c>
      <c r="C34" s="4">
        <f>IFERROR(__xludf.DUMMYFUNCTION("""COMPUTED_VALUE"""),4.0)</f>
        <v>4</v>
      </c>
      <c r="D34" s="6" t="str">
        <f>IFERROR(__xludf.DUMMYFUNCTION("""COMPUTED_VALUE"""),"STHMOE")</f>
        <v>STHMOE</v>
      </c>
      <c r="E34" s="3">
        <f>IFERROR(__xludf.DUMMYFUNCTION("""COMPUTED_VALUE"""),226.0)</f>
        <v>226</v>
      </c>
      <c r="F34" s="3">
        <f>IFERROR(__xludf.DUMMYFUNCTION("""COMPUTED_VALUE"""),3.0748837E7)</f>
        <v>30748837</v>
      </c>
      <c r="G34" s="4" t="str">
        <f>IFERROR(__xludf.DUMMYFUNCTION("""COMPUTED_VALUE"""),"0525'")</f>
        <v>0525'</v>
      </c>
      <c r="H34" s="1"/>
      <c r="I34" s="3" t="str">
        <f>IFERROR(__xludf.DUMMYFUNCTION("""COMPUTED_VALUE"""),"Yes")</f>
        <v>Yes</v>
      </c>
    </row>
    <row r="35">
      <c r="A35" s="2">
        <f>IFERROR(__xludf.DUMMYFUNCTION("""COMPUTED_VALUE"""),34.0)</f>
        <v>34</v>
      </c>
      <c r="B35" s="3" t="str">
        <f>IFERROR(__xludf.DUMMYFUNCTION("""COMPUTED_VALUE"""),"Gil-Aramendi, Sebastian")</f>
        <v>Gil-Aramendi, Sebastian</v>
      </c>
      <c r="C35" s="4">
        <f>IFERROR(__xludf.DUMMYFUNCTION("""COMPUTED_VALUE"""),7.0)</f>
        <v>7</v>
      </c>
      <c r="D35" s="6" t="str">
        <f>IFERROR(__xludf.DUMMYFUNCTION("""COMPUTED_VALUE"""),"STHMOM")</f>
        <v>STHMOM</v>
      </c>
      <c r="E35" s="3">
        <f>IFERROR(__xludf.DUMMYFUNCTION("""COMPUTED_VALUE"""),289.0)</f>
        <v>289</v>
      </c>
      <c r="F35" s="3">
        <f>IFERROR(__xludf.DUMMYFUNCTION("""COMPUTED_VALUE"""),3.0748827E7)</f>
        <v>30748827</v>
      </c>
      <c r="G35" s="4" t="str">
        <f>IFERROR(__xludf.DUMMYFUNCTION("""COMPUTED_VALUE"""),"0525'")</f>
        <v>0525'</v>
      </c>
      <c r="H35" s="1"/>
      <c r="I35" s="3" t="str">
        <f>IFERROR(__xludf.DUMMYFUNCTION("""COMPUTED_VALUE"""),"Yes")</f>
        <v>Yes</v>
      </c>
    </row>
    <row r="36">
      <c r="A36" s="2">
        <f>IFERROR(__xludf.DUMMYFUNCTION("""COMPUTED_VALUE"""),35.0)</f>
        <v>35</v>
      </c>
      <c r="B36" s="3" t="str">
        <f>IFERROR(__xludf.DUMMYFUNCTION("""COMPUTED_VALUE"""),"Gorantla, Adhvika")</f>
        <v>Gorantla, Adhvika</v>
      </c>
      <c r="C36" s="4">
        <f>IFERROR(__xludf.DUMMYFUNCTION("""COMPUTED_VALUE"""),1.0)</f>
        <v>1</v>
      </c>
      <c r="D36" s="3" t="str">
        <f>IFERROR(__xludf.DUMMYFUNCTION("""COMPUTED_VALUE"""),"GRHRTE")</f>
        <v>GRHRTE</v>
      </c>
      <c r="E36" s="3">
        <f>IFERROR(__xludf.DUMMYFUNCTION("""COMPUTED_VALUE"""),768.0)</f>
        <v>768</v>
      </c>
      <c r="F36" s="4">
        <f>IFERROR(__xludf.DUMMYFUNCTION("""COMPUTED_VALUE"""),3.2021466E7)</f>
        <v>32021466</v>
      </c>
      <c r="G36" s="4" t="str">
        <f>IFERROR(__xludf.DUMMYFUNCTION("""COMPUTED_VALUE"""),"0926'")</f>
        <v>0926'</v>
      </c>
      <c r="H36" s="1"/>
      <c r="I36" s="3" t="str">
        <f>IFERROR(__xludf.DUMMYFUNCTION("""COMPUTED_VALUE"""),"Yes")</f>
        <v>Yes</v>
      </c>
    </row>
    <row r="37">
      <c r="A37" s="2">
        <f>IFERROR(__xludf.DUMMYFUNCTION("""COMPUTED_VALUE"""),36.0)</f>
        <v>36</v>
      </c>
      <c r="B37" s="3" t="str">
        <f>IFERROR(__xludf.DUMMYFUNCTION("""COMPUTED_VALUE"""),"Guevara, Santos")</f>
        <v>Guevara, Santos</v>
      </c>
      <c r="C37" s="4">
        <f>IFERROR(__xludf.DUMMYFUNCTION("""COMPUTED_VALUE"""),7.0)</f>
        <v>7</v>
      </c>
      <c r="D37" s="6" t="str">
        <f>IFERROR(__xludf.DUMMYFUNCTION("""COMPUTED_VALUE"""),"ARISCM")</f>
        <v>ARISCM</v>
      </c>
      <c r="E37" s="3" t="str">
        <f>IFERROR(__xludf.DUMMYFUNCTION("""COMPUTED_VALUE"""),"Unr")</f>
        <v>Unr</v>
      </c>
      <c r="F37" s="2"/>
      <c r="G37" s="2"/>
      <c r="H37" s="3" t="str">
        <f>IFERROR(__xludf.DUMMYFUNCTION("""COMPUTED_VALUE"""),"M")</f>
        <v>M</v>
      </c>
      <c r="I37" s="3" t="str">
        <f>IFERROR(__xludf.DUMMYFUNCTION("""COMPUTED_VALUE"""),"Yes")</f>
        <v>Yes</v>
      </c>
    </row>
    <row r="38">
      <c r="A38" s="2">
        <f>IFERROR(__xludf.DUMMYFUNCTION("""COMPUTED_VALUE"""),37.0)</f>
        <v>37</v>
      </c>
      <c r="B38" s="3" t="str">
        <f>IFERROR(__xludf.DUMMYFUNCTION("""COMPUTED_VALUE"""),"Hlaihel, Joseph")</f>
        <v>Hlaihel, Joseph</v>
      </c>
      <c r="C38" s="4" t="str">
        <f>IFERROR(__xludf.DUMMYFUNCTION("""COMPUTED_VALUE"""),"5")</f>
        <v>5</v>
      </c>
      <c r="D38" s="1" t="str">
        <f>IFERROR(__xludf.DUMMYFUNCTION("""COMPUTED_VALUE"""),"STMICE")</f>
        <v>STMICE</v>
      </c>
      <c r="E38" s="3">
        <f>IFERROR(__xludf.DUMMYFUNCTION("""COMPUTED_VALUE"""),275.0)</f>
        <v>275</v>
      </c>
      <c r="F38" s="3">
        <f>IFERROR(__xludf.DUMMYFUNCTION("""COMPUTED_VALUE"""),3.2066271E7)</f>
        <v>32066271</v>
      </c>
      <c r="G38" s="3" t="str">
        <f>IFERROR(__xludf.DUMMYFUNCTION("""COMPUTED_VALUE"""),"1025'")</f>
        <v>1025'</v>
      </c>
      <c r="H38" s="3"/>
      <c r="I38" s="3" t="str">
        <f>IFERROR(__xludf.DUMMYFUNCTION("""COMPUTED_VALUE"""),"Yes")</f>
        <v>Yes</v>
      </c>
    </row>
    <row r="39">
      <c r="A39" s="2">
        <f>IFERROR(__xludf.DUMMYFUNCTION("""COMPUTED_VALUE"""),38.0)</f>
        <v>38</v>
      </c>
      <c r="B39" s="3" t="str">
        <f>IFERROR(__xludf.DUMMYFUNCTION("""COMPUTED_VALUE"""),"Hochnadel, Ethan")</f>
        <v>Hochnadel, Ethan</v>
      </c>
      <c r="C39" s="4" t="str">
        <f>IFERROR(__xludf.DUMMYFUNCTION("""COMPUTED_VALUE"""),"6")</f>
        <v>6</v>
      </c>
      <c r="D39" s="6" t="str">
        <f>IFERROR(__xludf.DUMMYFUNCTION("""COMPUTED_VALUE"""),"STMICM")</f>
        <v>STMICM</v>
      </c>
      <c r="E39" s="3">
        <f>IFERROR(__xludf.DUMMYFUNCTION("""COMPUTED_VALUE"""),332.0)</f>
        <v>332</v>
      </c>
      <c r="F39" s="4">
        <f>IFERROR(__xludf.DUMMYFUNCTION("""COMPUTED_VALUE"""),3.1466802E7)</f>
        <v>31466802</v>
      </c>
      <c r="G39" s="4" t="str">
        <f>IFERROR(__xludf.DUMMYFUNCTION("""COMPUTED_VALUE"""),"1125'")</f>
        <v>1125'</v>
      </c>
      <c r="H39" s="3"/>
      <c r="I39" s="3" t="str">
        <f>IFERROR(__xludf.DUMMYFUNCTION("""COMPUTED_VALUE"""),"Yes")</f>
        <v>Yes</v>
      </c>
    </row>
    <row r="40">
      <c r="A40" s="2">
        <f>IFERROR(__xludf.DUMMYFUNCTION("""COMPUTED_VALUE"""),39.0)</f>
        <v>39</v>
      </c>
      <c r="B40" s="3" t="str">
        <f>IFERROR(__xludf.DUMMYFUNCTION("""COMPUTED_VALUE"""),"Horner, John")</f>
        <v>Horner, John</v>
      </c>
      <c r="C40" s="4">
        <f>IFERROR(__xludf.DUMMYFUNCTION("""COMPUTED_VALUE"""),7.0)</f>
        <v>7</v>
      </c>
      <c r="D40" s="6" t="str">
        <f>IFERROR(__xludf.DUMMYFUNCTION("""COMPUTED_VALUE"""),"STVDPM")</f>
        <v>STVDPM</v>
      </c>
      <c r="E40" s="3">
        <f>IFERROR(__xludf.DUMMYFUNCTION("""COMPUTED_VALUE"""),1042.0)</f>
        <v>1042</v>
      </c>
      <c r="F40" s="4">
        <f>IFERROR(__xludf.DUMMYFUNCTION("""COMPUTED_VALUE"""),3.0905079E7)</f>
        <v>30905079</v>
      </c>
      <c r="G40" s="4" t="str">
        <f>IFERROR(__xludf.DUMMYFUNCTION("""COMPUTED_VALUE"""),"0327'")</f>
        <v>0327'</v>
      </c>
      <c r="H40" s="1"/>
      <c r="I40" s="3" t="str">
        <f>IFERROR(__xludf.DUMMYFUNCTION("""COMPUTED_VALUE"""),"Yes")</f>
        <v>Yes</v>
      </c>
    </row>
    <row r="41">
      <c r="A41" s="2">
        <f>IFERROR(__xludf.DUMMYFUNCTION("""COMPUTED_VALUE"""),40.0)</f>
        <v>40</v>
      </c>
      <c r="B41" s="3" t="str">
        <f>IFERROR(__xludf.DUMMYFUNCTION("""COMPUTED_VALUE"""),"Hull, Karsten")</f>
        <v>Hull, Karsten</v>
      </c>
      <c r="C41" s="4">
        <f>IFERROR(__xludf.DUMMYFUNCTION("""COMPUTED_VALUE"""),9.0)</f>
        <v>9</v>
      </c>
      <c r="D41" s="6" t="str">
        <f>IFERROR(__xludf.DUMMYFUNCTION("""COMPUTED_VALUE"""),"KHOMEH")</f>
        <v>KHOMEH</v>
      </c>
      <c r="E41" s="3">
        <f>IFERROR(__xludf.DUMMYFUNCTION("""COMPUTED_VALUE"""),1416.0)</f>
        <v>1416</v>
      </c>
      <c r="F41" s="4">
        <f>IFERROR(__xludf.DUMMYFUNCTION("""COMPUTED_VALUE"""),3.1888132E7)</f>
        <v>31888132</v>
      </c>
      <c r="G41" s="4" t="str">
        <f>IFERROR(__xludf.DUMMYFUNCTION("""COMPUTED_VALUE"""),"0525'")</f>
        <v>0525'</v>
      </c>
      <c r="H41" s="1"/>
      <c r="I41" s="3" t="str">
        <f>IFERROR(__xludf.DUMMYFUNCTION("""COMPUTED_VALUE"""),"Yes")</f>
        <v>Yes</v>
      </c>
    </row>
    <row r="42">
      <c r="A42" s="2">
        <f>IFERROR(__xludf.DUMMYFUNCTION("""COMPUTED_VALUE"""),41.0)</f>
        <v>41</v>
      </c>
      <c r="B42" s="3" t="str">
        <f>IFERROR(__xludf.DUMMYFUNCTION("""COMPUTED_VALUE"""),"Ibarra, Josias")</f>
        <v>Ibarra, Josias</v>
      </c>
      <c r="C42" s="4">
        <f>IFERROR(__xludf.DUMMYFUNCTION("""COMPUTED_VALUE"""),6.0)</f>
        <v>6</v>
      </c>
      <c r="D42" s="6" t="str">
        <f>IFERROR(__xludf.DUMMYFUNCTION("""COMPUTED_VALUE"""),"PINEMM")</f>
        <v>PINEMM</v>
      </c>
      <c r="E42" s="3">
        <f>IFERROR(__xludf.DUMMYFUNCTION("""COMPUTED_VALUE"""),479.0)</f>
        <v>479</v>
      </c>
      <c r="F42" s="2">
        <f>IFERROR(__xludf.DUMMYFUNCTION("""COMPUTED_VALUE"""),3.1611802E7)</f>
        <v>31611802</v>
      </c>
      <c r="G42" s="2" t="str">
        <f>IFERROR(__xludf.DUMMYFUNCTION("""COMPUTED_VALUE"""),"1224'")</f>
        <v>1224'</v>
      </c>
      <c r="H42" s="3" t="str">
        <f>IFERROR(__xludf.DUMMYFUNCTION("""COMPUTED_VALUE"""),"M")</f>
        <v>M</v>
      </c>
      <c r="I42" s="3" t="str">
        <f>IFERROR(__xludf.DUMMYFUNCTION("""COMPUTED_VALUE"""),"Yes")</f>
        <v>Yes</v>
      </c>
    </row>
    <row r="43">
      <c r="A43" s="2">
        <f>IFERROR(__xludf.DUMMYFUNCTION("""COMPUTED_VALUE"""),42.0)</f>
        <v>42</v>
      </c>
      <c r="B43" s="3" t="str">
        <f>IFERROR(__xludf.DUMMYFUNCTION("""COMPUTED_VALUE"""),"Isaac, Sosa")</f>
        <v>Isaac, Sosa</v>
      </c>
      <c r="C43" s="4" t="str">
        <f>IFERROR(__xludf.DUMMYFUNCTION("""COMPUTED_VALUE"""),"7")</f>
        <v>7</v>
      </c>
      <c r="D43" s="6" t="str">
        <f>IFERROR(__xludf.DUMMYFUNCTION("""COMPUTED_VALUE"""),"HOLGHM")</f>
        <v>HOLGHM</v>
      </c>
      <c r="E43" s="3">
        <f>IFERROR(__xludf.DUMMYFUNCTION("""COMPUTED_VALUE"""),103.0)</f>
        <v>103</v>
      </c>
      <c r="F43" s="4">
        <f>IFERROR(__xludf.DUMMYFUNCTION("""COMPUTED_VALUE"""),3.1823747E7)</f>
        <v>31823747</v>
      </c>
      <c r="G43" s="4" t="str">
        <f>IFERROR(__xludf.DUMMYFUNCTION("""COMPUTED_VALUE"""),"0425'")</f>
        <v>0425'</v>
      </c>
      <c r="H43" s="1" t="str">
        <f>IFERROR(__xludf.DUMMYFUNCTION("""COMPUTED_VALUE"""),"M")</f>
        <v>M</v>
      </c>
      <c r="I43" s="3" t="str">
        <f>IFERROR(__xludf.DUMMYFUNCTION("""COMPUTED_VALUE"""),"Yes")</f>
        <v>Yes</v>
      </c>
    </row>
    <row r="44">
      <c r="A44" s="2">
        <f>IFERROR(__xludf.DUMMYFUNCTION("""COMPUTED_VALUE"""),43.0)</f>
        <v>43</v>
      </c>
      <c r="B44" s="3" t="str">
        <f>IFERROR(__xludf.DUMMYFUNCTION("""COMPUTED_VALUE"""),"Jeremias, Penaloza")</f>
        <v>Jeremias, Penaloza</v>
      </c>
      <c r="C44" s="3" t="str">
        <f>IFERROR(__xludf.DUMMYFUNCTION("""COMPUTED_VALUE"""),"5")</f>
        <v>5</v>
      </c>
      <c r="D44" s="6" t="str">
        <f>IFERROR(__xludf.DUMMYFUNCTION("""COMPUTED_VALUE"""),"HOLGHE")</f>
        <v>HOLGHE</v>
      </c>
      <c r="E44" s="3" t="str">
        <f>IFERROR(__xludf.DUMMYFUNCTION("""COMPUTED_VALUE"""),"Unr")</f>
        <v>Unr</v>
      </c>
      <c r="F44" s="3"/>
      <c r="G44" s="3"/>
      <c r="H44" s="1" t="str">
        <f>IFERROR(__xludf.DUMMYFUNCTION("""COMPUTED_VALUE"""),"M")</f>
        <v>M</v>
      </c>
      <c r="I44" s="3" t="str">
        <f>IFERROR(__xludf.DUMMYFUNCTION("""COMPUTED_VALUE"""),"Yes")</f>
        <v>Yes</v>
      </c>
    </row>
    <row r="45">
      <c r="A45" s="6">
        <f>IFERROR(__xludf.DUMMYFUNCTION("""COMPUTED_VALUE"""),44.0)</f>
        <v>44</v>
      </c>
      <c r="B45" s="6" t="str">
        <f>IFERROR(__xludf.DUMMYFUNCTION("""COMPUTED_VALUE"""),"Joseph, Aanya")</f>
        <v>Joseph, Aanya</v>
      </c>
      <c r="C45" s="6">
        <f>IFERROR(__xludf.DUMMYFUNCTION("""COMPUTED_VALUE"""),4.0)</f>
        <v>4</v>
      </c>
      <c r="D45" s="6" t="str">
        <f>IFERROR(__xludf.DUMMYFUNCTION("""COMPUTED_VALUE"""),"STLNCE")</f>
        <v>STLNCE</v>
      </c>
      <c r="E45" s="6" t="str">
        <f>IFERROR(__xludf.DUMMYFUNCTION("""COMPUTED_VALUE"""),"Unr")</f>
        <v>Unr</v>
      </c>
      <c r="F45" s="6">
        <f>IFERROR(__xludf.DUMMYFUNCTION("""COMPUTED_VALUE"""),3.2360687E7)</f>
        <v>32360687</v>
      </c>
      <c r="G45" s="6" t="str">
        <f>IFERROR(__xludf.DUMMYFUNCTION("""COMPUTED_VALUE"""),"0326'")</f>
        <v>0326'</v>
      </c>
      <c r="H45" s="6"/>
      <c r="I45" s="6" t="str">
        <f>IFERROR(__xludf.DUMMYFUNCTION("""COMPUTED_VALUE"""),"Yes")</f>
        <v>Yes</v>
      </c>
    </row>
    <row r="46">
      <c r="A46" s="6">
        <f>IFERROR(__xludf.DUMMYFUNCTION("""COMPUTED_VALUE"""),45.0)</f>
        <v>45</v>
      </c>
      <c r="B46" s="6" t="str">
        <f>IFERROR(__xludf.DUMMYFUNCTION("""COMPUTED_VALUE"""),"Joseph, Mila")</f>
        <v>Joseph, Mila</v>
      </c>
      <c r="C46" s="6">
        <f>IFERROR(__xludf.DUMMYFUNCTION("""COMPUTED_VALUE"""),2.0)</f>
        <v>2</v>
      </c>
      <c r="D46" s="6" t="str">
        <f>IFERROR(__xludf.DUMMYFUNCTION("""COMPUTED_VALUE"""),"STLNCE")</f>
        <v>STLNCE</v>
      </c>
      <c r="E46" s="6" t="str">
        <f>IFERROR(__xludf.DUMMYFUNCTION("""COMPUTED_VALUE"""),"Unr")</f>
        <v>Unr</v>
      </c>
      <c r="F46" s="6">
        <f>IFERROR(__xludf.DUMMYFUNCTION("""COMPUTED_VALUE"""),3.2360698E7)</f>
        <v>32360698</v>
      </c>
      <c r="G46" s="6" t="str">
        <f>IFERROR(__xludf.DUMMYFUNCTION("""COMPUTED_VALUE"""),"0326'")</f>
        <v>0326'</v>
      </c>
      <c r="H46" s="6"/>
      <c r="I46" s="6" t="str">
        <f>IFERROR(__xludf.DUMMYFUNCTION("""COMPUTED_VALUE"""),"Yes")</f>
        <v>Yes</v>
      </c>
    </row>
    <row r="47">
      <c r="A47" s="6">
        <f>IFERROR(__xludf.DUMMYFUNCTION("""COMPUTED_VALUE"""),46.0)</f>
        <v>46</v>
      </c>
      <c r="B47" s="6" t="str">
        <f>IFERROR(__xludf.DUMMYFUNCTION("""COMPUTED_VALUE"""),"Julian , Ramirez")</f>
        <v>Julian , Ramirez</v>
      </c>
      <c r="C47" s="6" t="str">
        <f>IFERROR(__xludf.DUMMYFUNCTION("""COMPUTED_VALUE"""),"5")</f>
        <v>5</v>
      </c>
      <c r="D47" s="6" t="str">
        <f>IFERROR(__xludf.DUMMYFUNCTION("""COMPUTED_VALUE"""),"HOLGHE")</f>
        <v>HOLGHE</v>
      </c>
      <c r="E47" s="6" t="str">
        <f>IFERROR(__xludf.DUMMYFUNCTION("""COMPUTED_VALUE"""),"Unr")</f>
        <v>Unr</v>
      </c>
      <c r="F47" s="6"/>
      <c r="G47" s="6"/>
      <c r="H47" s="6" t="str">
        <f>IFERROR(__xludf.DUMMYFUNCTION("""COMPUTED_VALUE"""),"M")</f>
        <v>M</v>
      </c>
      <c r="I47" s="6" t="str">
        <f>IFERROR(__xludf.DUMMYFUNCTION("""COMPUTED_VALUE"""),"Yes")</f>
        <v>Yes</v>
      </c>
    </row>
    <row r="48">
      <c r="A48" s="6">
        <f>IFERROR(__xludf.DUMMYFUNCTION("""COMPUTED_VALUE"""),47.0)</f>
        <v>47</v>
      </c>
      <c r="B48" s="6" t="str">
        <f>IFERROR(__xludf.DUMMYFUNCTION("""COMPUTED_VALUE"""),"Keneth, Vasquez")</f>
        <v>Keneth, Vasquez</v>
      </c>
      <c r="C48" s="6" t="str">
        <f>IFERROR(__xludf.DUMMYFUNCTION("""COMPUTED_VALUE"""),"7")</f>
        <v>7</v>
      </c>
      <c r="D48" s="6" t="str">
        <f>IFERROR(__xludf.DUMMYFUNCTION("""COMPUTED_VALUE"""),"HOLGHM")</f>
        <v>HOLGHM</v>
      </c>
      <c r="E48" s="6">
        <f>IFERROR(__xludf.DUMMYFUNCTION("""COMPUTED_VALUE"""),690.0)</f>
        <v>690</v>
      </c>
      <c r="F48" s="6">
        <f>IFERROR(__xludf.DUMMYFUNCTION("""COMPUTED_VALUE"""),3.1263318E7)</f>
        <v>31263318</v>
      </c>
      <c r="G48" s="6" t="str">
        <f>IFERROR(__xludf.DUMMYFUNCTION("""COMPUTED_VALUE"""),"0524'")</f>
        <v>0524'</v>
      </c>
      <c r="H48" s="6" t="str">
        <f>IFERROR(__xludf.DUMMYFUNCTION("""COMPUTED_VALUE"""),"M")</f>
        <v>M</v>
      </c>
      <c r="I48" s="6" t="str">
        <f>IFERROR(__xludf.DUMMYFUNCTION("""COMPUTED_VALUE"""),"Yes")</f>
        <v>Yes</v>
      </c>
    </row>
    <row r="49">
      <c r="A49" s="6">
        <f>IFERROR(__xludf.DUMMYFUNCTION("""COMPUTED_VALUE"""),48.0)</f>
        <v>48</v>
      </c>
      <c r="B49" s="6" t="str">
        <f>IFERROR(__xludf.DUMMYFUNCTION("""COMPUTED_VALUE"""),"Kiehl, Canon")</f>
        <v>Kiehl, Canon</v>
      </c>
      <c r="C49" s="6" t="str">
        <f>IFERROR(__xludf.DUMMYFUNCTION("""COMPUTED_VALUE"""),"K")</f>
        <v>K</v>
      </c>
      <c r="D49" s="6" t="str">
        <f>IFERROR(__xludf.DUMMYFUNCTION("""COMPUTED_VALUE"""),"GRACEE")</f>
        <v>GRACEE</v>
      </c>
      <c r="E49" s="6" t="str">
        <f>IFERROR(__xludf.DUMMYFUNCTION("""COMPUTED_VALUE"""),"Unr")</f>
        <v>Unr</v>
      </c>
      <c r="F49" s="6">
        <f>IFERROR(__xludf.DUMMYFUNCTION("""COMPUTED_VALUE"""),3.2382709E7)</f>
        <v>32382709</v>
      </c>
      <c r="G49" s="6" t="str">
        <f>IFERROR(__xludf.DUMMYFUNCTION("""COMPUTED_VALUE"""),"0326'")</f>
        <v>0326'</v>
      </c>
      <c r="H49" s="6"/>
      <c r="I49" s="6" t="str">
        <f>IFERROR(__xludf.DUMMYFUNCTION("""COMPUTED_VALUE"""),"Yes")</f>
        <v>Yes</v>
      </c>
    </row>
    <row r="50">
      <c r="A50" s="6">
        <f>IFERROR(__xludf.DUMMYFUNCTION("""COMPUTED_VALUE"""),49.0)</f>
        <v>49</v>
      </c>
      <c r="B50" s="6" t="str">
        <f>IFERROR(__xludf.DUMMYFUNCTION("""COMPUTED_VALUE"""),"Kirby, Greyson")</f>
        <v>Kirby, Greyson</v>
      </c>
      <c r="C50" s="6">
        <f>IFERROR(__xludf.DUMMYFUNCTION("""COMPUTED_VALUE"""),1.0)</f>
        <v>1</v>
      </c>
      <c r="D50" s="6" t="str">
        <f>IFERROR(__xludf.DUMMYFUNCTION("""COMPUTED_VALUE"""),"STHERE")</f>
        <v>STHERE</v>
      </c>
      <c r="E50" s="6" t="str">
        <f>IFERROR(__xludf.DUMMYFUNCTION("""COMPUTED_VALUE"""),"Unr")</f>
        <v>Unr</v>
      </c>
      <c r="F50" s="6">
        <f>IFERROR(__xludf.DUMMYFUNCTION("""COMPUTED_VALUE"""),3.2360778E7)</f>
        <v>32360778</v>
      </c>
      <c r="G50" s="6" t="str">
        <f>IFERROR(__xludf.DUMMYFUNCTION("""COMPUTED_VALUE"""),"0326'")</f>
        <v>0326'</v>
      </c>
      <c r="H50" s="6"/>
      <c r="I50" s="6" t="str">
        <f>IFERROR(__xludf.DUMMYFUNCTION("""COMPUTED_VALUE"""),"Yes")</f>
        <v>Yes</v>
      </c>
    </row>
    <row r="51">
      <c r="A51" s="6">
        <f>IFERROR(__xludf.DUMMYFUNCTION("""COMPUTED_VALUE"""),50.0)</f>
        <v>50</v>
      </c>
      <c r="B51" s="6" t="str">
        <f>IFERROR(__xludf.DUMMYFUNCTION("""COMPUTED_VALUE"""),"Kloesel, Dylan")</f>
        <v>Kloesel, Dylan</v>
      </c>
      <c r="C51" s="6">
        <f>IFERROR(__xludf.DUMMYFUNCTION("""COMPUTED_VALUE"""),7.0)</f>
        <v>7</v>
      </c>
      <c r="D51" s="6" t="str">
        <f>IFERROR(__xludf.DUMMYFUNCTION("""COMPUTED_VALUE"""),"STHMOM")</f>
        <v>STHMOM</v>
      </c>
      <c r="E51" s="6" t="str">
        <f>IFERROR(__xludf.DUMMYFUNCTION("""COMPUTED_VALUE"""),"Unr")</f>
        <v>Unr</v>
      </c>
      <c r="F51" s="6">
        <f>IFERROR(__xludf.DUMMYFUNCTION("""COMPUTED_VALUE"""),3.2395401E7)</f>
        <v>32395401</v>
      </c>
      <c r="G51" s="6" t="str">
        <f>IFERROR(__xludf.DUMMYFUNCTION("""COMPUTED_VALUE"""),"0426'")</f>
        <v>0426'</v>
      </c>
      <c r="H51" s="6"/>
      <c r="I51" s="6" t="str">
        <f>IFERROR(__xludf.DUMMYFUNCTION("""COMPUTED_VALUE"""),"Yes")</f>
        <v>Yes</v>
      </c>
    </row>
    <row r="52">
      <c r="A52" s="6">
        <f>IFERROR(__xludf.DUMMYFUNCTION("""COMPUTED_VALUE"""),51.0)</f>
        <v>51</v>
      </c>
      <c r="B52" s="6" t="str">
        <f>IFERROR(__xludf.DUMMYFUNCTION("""COMPUTED_VALUE"""),"Koch, Henry")</f>
        <v>Koch, Henry</v>
      </c>
      <c r="C52" s="6">
        <f>IFERROR(__xludf.DUMMYFUNCTION("""COMPUTED_VALUE"""),1.0)</f>
        <v>1</v>
      </c>
      <c r="D52" s="6" t="str">
        <f>IFERROR(__xludf.DUMMYFUNCTION("""COMPUTED_VALUE"""),"REGISE")</f>
        <v>REGISE</v>
      </c>
      <c r="E52" s="6">
        <f>IFERROR(__xludf.DUMMYFUNCTION("""COMPUTED_VALUE"""),461.0)</f>
        <v>461</v>
      </c>
      <c r="F52" s="6">
        <f>IFERROR(__xludf.DUMMYFUNCTION("""COMPUTED_VALUE"""),3.1471193E7)</f>
        <v>31471193</v>
      </c>
      <c r="G52" s="6" t="str">
        <f>IFERROR(__xludf.DUMMYFUNCTION("""COMPUTED_VALUE"""),"1025'")</f>
        <v>1025'</v>
      </c>
      <c r="H52" s="6"/>
      <c r="I52" s="6" t="str">
        <f>IFERROR(__xludf.DUMMYFUNCTION("""COMPUTED_VALUE"""),"Yes")</f>
        <v>Yes</v>
      </c>
    </row>
    <row r="53">
      <c r="A53" s="6">
        <f>IFERROR(__xludf.DUMMYFUNCTION("""COMPUTED_VALUE"""),52.0)</f>
        <v>52</v>
      </c>
      <c r="B53" s="6" t="str">
        <f>IFERROR(__xludf.DUMMYFUNCTION("""COMPUTED_VALUE"""),"Kuzma, Henry")</f>
        <v>Kuzma, Henry</v>
      </c>
      <c r="C53" s="6">
        <f>IFERROR(__xludf.DUMMYFUNCTION("""COMPUTED_VALUE"""),6.0)</f>
        <v>6</v>
      </c>
      <c r="D53" s="6" t="str">
        <f>IFERROR(__xludf.DUMMYFUNCTION("""COMPUTED_VALUE"""),"STVDPM")</f>
        <v>STVDPM</v>
      </c>
      <c r="E53" s="6">
        <f>IFERROR(__xludf.DUMMYFUNCTION("""COMPUTED_VALUE"""),523.0)</f>
        <v>523</v>
      </c>
      <c r="F53" s="6">
        <f>IFERROR(__xludf.DUMMYFUNCTION("""COMPUTED_VALUE"""),3.100864E7)</f>
        <v>31008640</v>
      </c>
      <c r="G53" s="6" t="str">
        <f>IFERROR(__xludf.DUMMYFUNCTION("""COMPUTED_VALUE"""),"0425'")</f>
        <v>0425'</v>
      </c>
      <c r="H53" s="6" t="str">
        <f>IFERROR(__xludf.DUMMYFUNCTION("""COMPUTED_VALUE"""),"M")</f>
        <v>M</v>
      </c>
      <c r="I53" s="6" t="str">
        <f>IFERROR(__xludf.DUMMYFUNCTION("""COMPUTED_VALUE"""),"Yes")</f>
        <v>Yes</v>
      </c>
    </row>
    <row r="54">
      <c r="A54" s="6">
        <f>IFERROR(__xludf.DUMMYFUNCTION("""COMPUTED_VALUE"""),53.0)</f>
        <v>53</v>
      </c>
      <c r="B54" s="6" t="str">
        <f>IFERROR(__xludf.DUMMYFUNCTION("""COMPUTED_VALUE"""),"LeBlanc, Asher")</f>
        <v>LeBlanc, Asher</v>
      </c>
      <c r="C54" s="6">
        <f>IFERROR(__xludf.DUMMYFUNCTION("""COMPUTED_VALUE"""),1.0)</f>
        <v>1</v>
      </c>
      <c r="D54" s="6" t="str">
        <f>IFERROR(__xludf.DUMMYFUNCTION("""COMPUTED_VALUE"""),"STHERE")</f>
        <v>STHERE</v>
      </c>
      <c r="E54" s="6" t="str">
        <f>IFERROR(__xludf.DUMMYFUNCTION("""COMPUTED_VALUE"""),"Unr")</f>
        <v>Unr</v>
      </c>
      <c r="F54" s="6">
        <f>IFERROR(__xludf.DUMMYFUNCTION("""COMPUTED_VALUE"""),3.2427138E7)</f>
        <v>32427138</v>
      </c>
      <c r="G54" s="6" t="str">
        <f>IFERROR(__xludf.DUMMYFUNCTION("""COMPUTED_VALUE"""),"0426'")</f>
        <v>0426'</v>
      </c>
      <c r="H54" s="6"/>
      <c r="I54" s="6" t="str">
        <f>IFERROR(__xludf.DUMMYFUNCTION("""COMPUTED_VALUE"""),"Yes")</f>
        <v>Yes</v>
      </c>
    </row>
    <row r="55">
      <c r="A55" s="6">
        <f>IFERROR(__xludf.DUMMYFUNCTION("""COMPUTED_VALUE"""),54.0)</f>
        <v>54</v>
      </c>
      <c r="B55" s="6" t="str">
        <f>IFERROR(__xludf.DUMMYFUNCTION("""COMPUTED_VALUE"""),"LeBlanc, Jonah")</f>
        <v>LeBlanc, Jonah</v>
      </c>
      <c r="C55" s="6">
        <f>IFERROR(__xludf.DUMMYFUNCTION("""COMPUTED_VALUE"""),3.0)</f>
        <v>3</v>
      </c>
      <c r="D55" s="6" t="str">
        <f>IFERROR(__xludf.DUMMYFUNCTION("""COMPUTED_VALUE"""),"STHERE")</f>
        <v>STHERE</v>
      </c>
      <c r="E55" s="6" t="str">
        <f>IFERROR(__xludf.DUMMYFUNCTION("""COMPUTED_VALUE"""),"Unr")</f>
        <v>Unr</v>
      </c>
      <c r="F55" s="6">
        <f>IFERROR(__xludf.DUMMYFUNCTION("""COMPUTED_VALUE"""),3.236076E7)</f>
        <v>32360760</v>
      </c>
      <c r="G55" s="6" t="str">
        <f>IFERROR(__xludf.DUMMYFUNCTION("""COMPUTED_VALUE"""),"0326'")</f>
        <v>0326'</v>
      </c>
      <c r="H55" s="6"/>
      <c r="I55" s="6" t="str">
        <f>IFERROR(__xludf.DUMMYFUNCTION("""COMPUTED_VALUE"""),"Yes")</f>
        <v>Yes</v>
      </c>
    </row>
    <row r="56">
      <c r="A56" s="6">
        <f>IFERROR(__xludf.DUMMYFUNCTION("""COMPUTED_VALUE"""),55.0)</f>
        <v>55</v>
      </c>
      <c r="B56" s="6" t="str">
        <f>IFERROR(__xludf.DUMMYFUNCTION("""COMPUTED_VALUE"""),"Leyton, Sebastian")</f>
        <v>Leyton, Sebastian</v>
      </c>
      <c r="C56" s="6">
        <f>IFERROR(__xludf.DUMMYFUNCTION("""COMPUTED_VALUE"""),7.0)</f>
        <v>7</v>
      </c>
      <c r="D56" s="6" t="str">
        <f>IFERROR(__xludf.DUMMYFUNCTION("""COMPUTED_VALUE"""),"STVDPM")</f>
        <v>STVDPM</v>
      </c>
      <c r="E56" s="6">
        <f>IFERROR(__xludf.DUMMYFUNCTION("""COMPUTED_VALUE"""),810.0)</f>
        <v>810</v>
      </c>
      <c r="F56" s="6">
        <f>IFERROR(__xludf.DUMMYFUNCTION("""COMPUTED_VALUE"""),1.729566E7)</f>
        <v>17295660</v>
      </c>
      <c r="G56" s="6" t="str">
        <f>IFERROR(__xludf.DUMMYFUNCTION("""COMPUTED_VALUE"""),"0326'")</f>
        <v>0326'</v>
      </c>
      <c r="H56" s="6"/>
      <c r="I56" s="6" t="str">
        <f>IFERROR(__xludf.DUMMYFUNCTION("""COMPUTED_VALUE"""),"Yes")</f>
        <v>Yes</v>
      </c>
    </row>
    <row r="57">
      <c r="A57" s="6">
        <f>IFERROR(__xludf.DUMMYFUNCTION("""COMPUTED_VALUE"""),56.0)</f>
        <v>56</v>
      </c>
      <c r="B57" s="6" t="str">
        <f>IFERROR(__xludf.DUMMYFUNCTION("""COMPUTED_VALUE"""),"Lo, Kenson")</f>
        <v>Lo, Kenson</v>
      </c>
      <c r="C57" s="6">
        <f>IFERROR(__xludf.DUMMYFUNCTION("""COMPUTED_VALUE"""),5.0)</f>
        <v>5</v>
      </c>
      <c r="D57" s="6" t="str">
        <f>IFERROR(__xludf.DUMMYFUNCTION("""COMPUTED_VALUE"""),"VILAGE")</f>
        <v>VILAGE</v>
      </c>
      <c r="E57" s="6">
        <f>IFERROR(__xludf.DUMMYFUNCTION("""COMPUTED_VALUE"""),969.0)</f>
        <v>969</v>
      </c>
      <c r="F57" s="6">
        <f>IFERROR(__xludf.DUMMYFUNCTION("""COMPUTED_VALUE"""),3.117979E7)</f>
        <v>31179790</v>
      </c>
      <c r="G57" s="6" t="str">
        <f>IFERROR(__xludf.DUMMYFUNCTION("""COMPUTED_VALUE"""),"1025'")</f>
        <v>1025'</v>
      </c>
      <c r="H57" s="6"/>
      <c r="I57" s="6" t="str">
        <f>IFERROR(__xludf.DUMMYFUNCTION("""COMPUTED_VALUE"""),"Yes")</f>
        <v>Yes</v>
      </c>
    </row>
    <row r="58">
      <c r="A58" s="6">
        <f>IFERROR(__xludf.DUMMYFUNCTION("""COMPUTED_VALUE"""),57.0)</f>
        <v>57</v>
      </c>
      <c r="B58" s="6" t="str">
        <f>IFERROR(__xludf.DUMMYFUNCTION("""COMPUTED_VALUE"""),"Madelaine , Deniz")</f>
        <v>Madelaine , Deniz</v>
      </c>
      <c r="C58" s="6" t="str">
        <f>IFERROR(__xludf.DUMMYFUNCTION("""COMPUTED_VALUE"""),"7")</f>
        <v>7</v>
      </c>
      <c r="D58" s="6" t="str">
        <f>IFERROR(__xludf.DUMMYFUNCTION("""COMPUTED_VALUE"""),"HOLGHM")</f>
        <v>HOLGHM</v>
      </c>
      <c r="E58" s="6" t="str">
        <f>IFERROR(__xludf.DUMMYFUNCTION("""COMPUTED_VALUE"""),"Unr")</f>
        <v>Unr</v>
      </c>
      <c r="F58" s="6"/>
      <c r="G58" s="6"/>
      <c r="H58" s="6" t="str">
        <f>IFERROR(__xludf.DUMMYFUNCTION("""COMPUTED_VALUE"""),"M")</f>
        <v>M</v>
      </c>
      <c r="I58" s="6" t="str">
        <f>IFERROR(__xludf.DUMMYFUNCTION("""COMPUTED_VALUE"""),"Yes")</f>
        <v>Yes</v>
      </c>
    </row>
    <row r="59">
      <c r="A59" s="6">
        <f>IFERROR(__xludf.DUMMYFUNCTION("""COMPUTED_VALUE"""),58.0)</f>
        <v>58</v>
      </c>
      <c r="B59" s="6" t="str">
        <f>IFERROR(__xludf.DUMMYFUNCTION("""COMPUTED_VALUE"""),"Marcus, Malabanan ")</f>
        <v>Marcus, Malabanan </v>
      </c>
      <c r="C59" s="6" t="str">
        <f>IFERROR(__xludf.DUMMYFUNCTION("""COMPUTED_VALUE"""),"5")</f>
        <v>5</v>
      </c>
      <c r="D59" s="6" t="str">
        <f>IFERROR(__xludf.DUMMYFUNCTION("""COMPUTED_VALUE"""),"HOLGHE")</f>
        <v>HOLGHE</v>
      </c>
      <c r="E59" s="6" t="str">
        <f>IFERROR(__xludf.DUMMYFUNCTION("""COMPUTED_VALUE"""),"Unr")</f>
        <v>Unr</v>
      </c>
      <c r="F59" s="6"/>
      <c r="G59" s="6"/>
      <c r="H59" s="6" t="str">
        <f>IFERROR(__xludf.DUMMYFUNCTION("""COMPUTED_VALUE"""),"M")</f>
        <v>M</v>
      </c>
      <c r="I59" s="6" t="str">
        <f>IFERROR(__xludf.DUMMYFUNCTION("""COMPUTED_VALUE"""),"Yes")</f>
        <v>Yes</v>
      </c>
    </row>
    <row r="60">
      <c r="A60" s="6">
        <f>IFERROR(__xludf.DUMMYFUNCTION("""COMPUTED_VALUE"""),59.0)</f>
        <v>59</v>
      </c>
      <c r="B60" s="6" t="str">
        <f>IFERROR(__xludf.DUMMYFUNCTION("""COMPUTED_VALUE"""),"Marquez, Ramon")</f>
        <v>Marquez, Ramon</v>
      </c>
      <c r="C60" s="6">
        <f>IFERROR(__xludf.DUMMYFUNCTION("""COMPUTED_VALUE"""),3.0)</f>
        <v>3</v>
      </c>
      <c r="D60" s="6" t="str">
        <f>IFERROR(__xludf.DUMMYFUNCTION("""COMPUTED_VALUE"""),"HOLRSE")</f>
        <v>HOLRSE</v>
      </c>
      <c r="E60" s="6" t="str">
        <f>IFERROR(__xludf.DUMMYFUNCTION("""COMPUTED_VALUE"""),"Unr")</f>
        <v>Unr</v>
      </c>
      <c r="F60" s="6">
        <f>IFERROR(__xludf.DUMMYFUNCTION("""COMPUTED_VALUE"""),3.2428779E7)</f>
        <v>32428779</v>
      </c>
      <c r="G60" s="6" t="str">
        <f>IFERROR(__xludf.DUMMYFUNCTION("""COMPUTED_VALUE"""),"0425'")</f>
        <v>0425'</v>
      </c>
      <c r="H60" s="6" t="str">
        <f>IFERROR(__xludf.DUMMYFUNCTION("""COMPUTED_VALUE"""),"M")</f>
        <v>M</v>
      </c>
      <c r="I60" s="6" t="str">
        <f>IFERROR(__xludf.DUMMYFUNCTION("""COMPUTED_VALUE"""),"Yes")</f>
        <v>Yes</v>
      </c>
    </row>
    <row r="61">
      <c r="A61" s="6">
        <f>IFERROR(__xludf.DUMMYFUNCTION("""COMPUTED_VALUE"""),60.0)</f>
        <v>60</v>
      </c>
      <c r="B61" s="6" t="str">
        <f>IFERROR(__xludf.DUMMYFUNCTION("""COMPUTED_VALUE"""),"Maxi, Negrete")</f>
        <v>Maxi, Negrete</v>
      </c>
      <c r="C61" s="6" t="str">
        <f>IFERROR(__xludf.DUMMYFUNCTION("""COMPUTED_VALUE"""),"5")</f>
        <v>5</v>
      </c>
      <c r="D61" s="6" t="str">
        <f>IFERROR(__xludf.DUMMYFUNCTION("""COMPUTED_VALUE"""),"HOLGHE")</f>
        <v>HOLGHE</v>
      </c>
      <c r="E61" s="6" t="str">
        <f>IFERROR(__xludf.DUMMYFUNCTION("""COMPUTED_VALUE"""),"Unr")</f>
        <v>Unr</v>
      </c>
      <c r="F61" s="6"/>
      <c r="G61" s="6"/>
      <c r="H61" s="6" t="str">
        <f>IFERROR(__xludf.DUMMYFUNCTION("""COMPUTED_VALUE"""),"M")</f>
        <v>M</v>
      </c>
      <c r="I61" s="6" t="str">
        <f>IFERROR(__xludf.DUMMYFUNCTION("""COMPUTED_VALUE"""),"Yes")</f>
        <v>Yes</v>
      </c>
    </row>
    <row r="62">
      <c r="A62" s="6">
        <f>IFERROR(__xludf.DUMMYFUNCTION("""COMPUTED_VALUE"""),61.0)</f>
        <v>61</v>
      </c>
      <c r="B62" s="6" t="str">
        <f>IFERROR(__xludf.DUMMYFUNCTION("""COMPUTED_VALUE"""),"Mcginnis, Graeme")</f>
        <v>Mcginnis, Graeme</v>
      </c>
      <c r="C62" s="6" t="str">
        <f>IFERROR(__xludf.DUMMYFUNCTION("""COMPUTED_VALUE"""),"6")</f>
        <v>6</v>
      </c>
      <c r="D62" s="6" t="str">
        <f>IFERROR(__xludf.DUMMYFUNCTION("""COMPUTED_VALUE"""),"STMICM")</f>
        <v>STMICM</v>
      </c>
      <c r="E62" s="6">
        <f>IFERROR(__xludf.DUMMYFUNCTION("""COMPUTED_VALUE"""),270.0)</f>
        <v>270</v>
      </c>
      <c r="F62" s="6">
        <f>IFERROR(__xludf.DUMMYFUNCTION("""COMPUTED_VALUE"""),3.1466762E7)</f>
        <v>31466762</v>
      </c>
      <c r="G62" s="6" t="str">
        <f>IFERROR(__xludf.DUMMYFUNCTION("""COMPUTED_VALUE"""),"1125'")</f>
        <v>1125'</v>
      </c>
      <c r="H62" s="6"/>
      <c r="I62" s="6" t="str">
        <f>IFERROR(__xludf.DUMMYFUNCTION("""COMPUTED_VALUE"""),"Yes")</f>
        <v>Yes</v>
      </c>
    </row>
    <row r="63">
      <c r="A63" s="6">
        <f>IFERROR(__xludf.DUMMYFUNCTION("""COMPUTED_VALUE"""),62.0)</f>
        <v>62</v>
      </c>
      <c r="B63" s="6" t="str">
        <f>IFERROR(__xludf.DUMMYFUNCTION("""COMPUTED_VALUE"""),"Mecham, Ryan")</f>
        <v>Mecham, Ryan</v>
      </c>
      <c r="C63" s="6">
        <f>IFERROR(__xludf.DUMMYFUNCTION("""COMPUTED_VALUE"""),6.0)</f>
        <v>6</v>
      </c>
      <c r="D63" s="6" t="str">
        <f>IFERROR(__xludf.DUMMYFUNCTION("""COMPUTED_VALUE"""),"WACADM")</f>
        <v>WACADM</v>
      </c>
      <c r="E63" s="6">
        <f>IFERROR(__xludf.DUMMYFUNCTION("""COMPUTED_VALUE"""),1096.0)</f>
        <v>1096</v>
      </c>
      <c r="F63" s="6">
        <f>IFERROR(__xludf.DUMMYFUNCTION("""COMPUTED_VALUE"""),1.677983E7)</f>
        <v>16779830</v>
      </c>
      <c r="G63" s="6" t="str">
        <f>IFERROR(__xludf.DUMMYFUNCTION("""COMPUTED_VALUE"""),"0426'")</f>
        <v>0426'</v>
      </c>
      <c r="H63" s="6"/>
      <c r="I63" s="6" t="str">
        <f>IFERROR(__xludf.DUMMYFUNCTION("""COMPUTED_VALUE"""),"Yes")</f>
        <v>Yes</v>
      </c>
    </row>
    <row r="64">
      <c r="A64" s="6">
        <f>IFERROR(__xludf.DUMMYFUNCTION("""COMPUTED_VALUE"""),63.0)</f>
        <v>63</v>
      </c>
      <c r="B64" s="6" t="str">
        <f>IFERROR(__xludf.DUMMYFUNCTION("""COMPUTED_VALUE"""),"Metrovich, Jackson")</f>
        <v>Metrovich, Jackson</v>
      </c>
      <c r="C64" s="6">
        <f>IFERROR(__xludf.DUMMYFUNCTION("""COMPUTED_VALUE"""),1.0)</f>
        <v>1</v>
      </c>
      <c r="D64" s="6" t="str">
        <f>IFERROR(__xludf.DUMMYFUNCTION("""COMPUTED_VALUE"""),"JNCPRE")</f>
        <v>JNCPRE</v>
      </c>
      <c r="E64" s="6">
        <f>IFERROR(__xludf.DUMMYFUNCTION("""COMPUTED_VALUE"""),1007.0)</f>
        <v>1007</v>
      </c>
      <c r="F64" s="6">
        <f>IFERROR(__xludf.DUMMYFUNCTION("""COMPUTED_VALUE"""),3.1792405E7)</f>
        <v>31792405</v>
      </c>
      <c r="G64" s="6" t="str">
        <f>IFERROR(__xludf.DUMMYFUNCTION("""COMPUTED_VALUE"""),"0326'")</f>
        <v>0326'</v>
      </c>
      <c r="H64" s="6"/>
      <c r="I64" s="6" t="str">
        <f>IFERROR(__xludf.DUMMYFUNCTION("""COMPUTED_VALUE"""),"Yes")</f>
        <v>Yes</v>
      </c>
    </row>
    <row r="65">
      <c r="A65" s="6">
        <f>IFERROR(__xludf.DUMMYFUNCTION("""COMPUTED_VALUE"""),64.0)</f>
        <v>64</v>
      </c>
      <c r="B65" s="6" t="str">
        <f>IFERROR(__xludf.DUMMYFUNCTION("""COMPUTED_VALUE"""),"Mily, Flores")</f>
        <v>Mily, Flores</v>
      </c>
      <c r="C65" s="6" t="str">
        <f>IFERROR(__xludf.DUMMYFUNCTION("""COMPUTED_VALUE"""),"5")</f>
        <v>5</v>
      </c>
      <c r="D65" s="6" t="str">
        <f>IFERROR(__xludf.DUMMYFUNCTION("""COMPUTED_VALUE"""),"HOLGHE")</f>
        <v>HOLGHE</v>
      </c>
      <c r="E65" s="6" t="str">
        <f>IFERROR(__xludf.DUMMYFUNCTION("""COMPUTED_VALUE"""),"Unr")</f>
        <v>Unr</v>
      </c>
      <c r="F65" s="6"/>
      <c r="G65" s="6"/>
      <c r="H65" s="6" t="str">
        <f>IFERROR(__xludf.DUMMYFUNCTION("""COMPUTED_VALUE"""),"M")</f>
        <v>M</v>
      </c>
      <c r="I65" s="6" t="str">
        <f>IFERROR(__xludf.DUMMYFUNCTION("""COMPUTED_VALUE"""),"Yes")</f>
        <v>Yes</v>
      </c>
    </row>
    <row r="66">
      <c r="A66" s="6">
        <f>IFERROR(__xludf.DUMMYFUNCTION("""COMPUTED_VALUE"""),65.0)</f>
        <v>65</v>
      </c>
      <c r="B66" s="6" t="str">
        <f>IFERROR(__xludf.DUMMYFUNCTION("""COMPUTED_VALUE"""),"Mirandola, Albert")</f>
        <v>Mirandola, Albert</v>
      </c>
      <c r="C66" s="6" t="str">
        <f>IFERROR(__xludf.DUMMYFUNCTION("""COMPUTED_VALUE"""),"K")</f>
        <v>K</v>
      </c>
      <c r="D66" s="6" t="str">
        <f>IFERROR(__xludf.DUMMYFUNCTION("""COMPUTED_VALUE"""),"SCATME")</f>
        <v>SCATME</v>
      </c>
      <c r="E66" s="6" t="str">
        <f>IFERROR(__xludf.DUMMYFUNCTION("""COMPUTED_VALUE"""),"Unr")</f>
        <v>Unr</v>
      </c>
      <c r="F66" s="6">
        <f>IFERROR(__xludf.DUMMYFUNCTION("""COMPUTED_VALUE"""),3.2434257E7)</f>
        <v>32434257</v>
      </c>
      <c r="G66" s="6" t="str">
        <f>IFERROR(__xludf.DUMMYFUNCTION("""COMPUTED_VALUE"""),"0426'")</f>
        <v>0426'</v>
      </c>
      <c r="H66" s="6"/>
      <c r="I66" s="6" t="str">
        <f>IFERROR(__xludf.DUMMYFUNCTION("""COMPUTED_VALUE"""),"Yes")</f>
        <v>Yes</v>
      </c>
    </row>
    <row r="67">
      <c r="A67" s="6">
        <f>IFERROR(__xludf.DUMMYFUNCTION("""COMPUTED_VALUE"""),66.0)</f>
        <v>66</v>
      </c>
      <c r="B67" s="6" t="str">
        <f>IFERROR(__xludf.DUMMYFUNCTION("""COMPUTED_VALUE"""),"Munjuluri, Vyaan")</f>
        <v>Munjuluri, Vyaan</v>
      </c>
      <c r="C67" s="6">
        <f>IFERROR(__xludf.DUMMYFUNCTION("""COMPUTED_VALUE"""),3.0)</f>
        <v>3</v>
      </c>
      <c r="D67" s="6" t="str">
        <f>IFERROR(__xludf.DUMMYFUNCTION("""COMPUTED_VALUE"""),"STHMOE")</f>
        <v>STHMOE</v>
      </c>
      <c r="E67" s="6" t="str">
        <f>IFERROR(__xludf.DUMMYFUNCTION("""COMPUTED_VALUE"""),"Unr")</f>
        <v>Unr</v>
      </c>
      <c r="F67" s="6"/>
      <c r="G67" s="6"/>
      <c r="H67" s="6" t="str">
        <f>IFERROR(__xludf.DUMMYFUNCTION("""COMPUTED_VALUE"""),"M")</f>
        <v>M</v>
      </c>
      <c r="I67" s="6" t="str">
        <f>IFERROR(__xludf.DUMMYFUNCTION("""COMPUTED_VALUE"""),"Yes")</f>
        <v>Yes</v>
      </c>
    </row>
    <row r="68">
      <c r="A68" s="6">
        <f>IFERROR(__xludf.DUMMYFUNCTION("""COMPUTED_VALUE"""),67.0)</f>
        <v>67</v>
      </c>
      <c r="B68" s="6" t="str">
        <f>IFERROR(__xludf.DUMMYFUNCTION("""COMPUTED_VALUE"""),"Nguyen, Ha")</f>
        <v>Nguyen, Ha</v>
      </c>
      <c r="C68" s="6">
        <f>IFERROR(__xludf.DUMMYFUNCTION("""COMPUTED_VALUE"""),2.0)</f>
        <v>2</v>
      </c>
      <c r="D68" s="6" t="str">
        <f>IFERROR(__xludf.DUMMYFUNCTION("""COMPUTED_VALUE"""),"CHREDE")</f>
        <v>CHREDE</v>
      </c>
      <c r="E68" s="6">
        <f>IFERROR(__xludf.DUMMYFUNCTION("""COMPUTED_VALUE"""),609.0)</f>
        <v>609</v>
      </c>
      <c r="F68" s="6">
        <f>IFERROR(__xludf.DUMMYFUNCTION("""COMPUTED_VALUE"""),3.1457141E7)</f>
        <v>31457141</v>
      </c>
      <c r="G68" s="6" t="str">
        <f>IFERROR(__xludf.DUMMYFUNCTION("""COMPUTED_VALUE"""),"1025'")</f>
        <v>1025'</v>
      </c>
      <c r="H68" s="6"/>
      <c r="I68" s="6" t="str">
        <f>IFERROR(__xludf.DUMMYFUNCTION("""COMPUTED_VALUE"""),"Yes")</f>
        <v>Yes</v>
      </c>
    </row>
    <row r="69">
      <c r="A69" s="6">
        <f>IFERROR(__xludf.DUMMYFUNCTION("""COMPUTED_VALUE"""),68.0)</f>
        <v>68</v>
      </c>
      <c r="B69" s="6" t="str">
        <f>IFERROR(__xludf.DUMMYFUNCTION("""COMPUTED_VALUE"""),"Nguyen, Jesse")</f>
        <v>Nguyen, Jesse</v>
      </c>
      <c r="C69" s="6" t="str">
        <f>IFERROR(__xludf.DUMMYFUNCTION("""COMPUTED_VALUE"""),"K")</f>
        <v>K</v>
      </c>
      <c r="D69" s="6" t="str">
        <f>IFERROR(__xludf.DUMMYFUNCTION("""COMPUTED_VALUE"""),"CHREDE")</f>
        <v>CHREDE</v>
      </c>
      <c r="E69" s="6">
        <f>IFERROR(__xludf.DUMMYFUNCTION("""COMPUTED_VALUE"""),688.0)</f>
        <v>688</v>
      </c>
      <c r="F69" s="6">
        <f>IFERROR(__xludf.DUMMYFUNCTION("""COMPUTED_VALUE"""),3.1457157E7)</f>
        <v>31457157</v>
      </c>
      <c r="G69" s="6" t="str">
        <f>IFERROR(__xludf.DUMMYFUNCTION("""COMPUTED_VALUE"""),"1025'")</f>
        <v>1025'</v>
      </c>
      <c r="H69" s="6"/>
      <c r="I69" s="6" t="str">
        <f>IFERROR(__xludf.DUMMYFUNCTION("""COMPUTED_VALUE"""),"Yes")</f>
        <v>Yes</v>
      </c>
    </row>
    <row r="70">
      <c r="A70" s="6">
        <f>IFERROR(__xludf.DUMMYFUNCTION("""COMPUTED_VALUE"""),69.0)</f>
        <v>69</v>
      </c>
      <c r="B70" s="6" t="str">
        <f>IFERROR(__xludf.DUMMYFUNCTION("""COMPUTED_VALUE"""),"Nguyen, Khanh")</f>
        <v>Nguyen, Khanh</v>
      </c>
      <c r="C70" s="6">
        <f>IFERROR(__xludf.DUMMYFUNCTION("""COMPUTED_VALUE"""),4.0)</f>
        <v>4</v>
      </c>
      <c r="D70" s="6" t="str">
        <f>IFERROR(__xludf.DUMMYFUNCTION("""COMPUTED_VALUE"""),"STHMOE")</f>
        <v>STHMOE</v>
      </c>
      <c r="E70" s="6" t="str">
        <f>IFERROR(__xludf.DUMMYFUNCTION("""COMPUTED_VALUE"""),"Unr")</f>
        <v>Unr</v>
      </c>
      <c r="F70" s="6">
        <f>IFERROR(__xludf.DUMMYFUNCTION("""COMPUTED_VALUE"""),3.2395395E7)</f>
        <v>32395395</v>
      </c>
      <c r="G70" s="6" t="str">
        <f>IFERROR(__xludf.DUMMYFUNCTION("""COMPUTED_VALUE"""),"0426'")</f>
        <v>0426'</v>
      </c>
      <c r="H70" s="6"/>
      <c r="I70" s="6" t="str">
        <f>IFERROR(__xludf.DUMMYFUNCTION("""COMPUTED_VALUE"""),"Yes")</f>
        <v>Yes</v>
      </c>
    </row>
    <row r="71">
      <c r="A71" s="6">
        <f>IFERROR(__xludf.DUMMYFUNCTION("""COMPUTED_VALUE"""),70.0)</f>
        <v>70</v>
      </c>
      <c r="B71" s="6" t="str">
        <f>IFERROR(__xludf.DUMMYFUNCTION("""COMPUTED_VALUE"""),"Nguyen, Nhien")</f>
        <v>Nguyen, Nhien</v>
      </c>
      <c r="C71" s="6">
        <f>IFERROR(__xludf.DUMMYFUNCTION("""COMPUTED_VALUE"""),4.0)</f>
        <v>4</v>
      </c>
      <c r="D71" s="6" t="str">
        <f>IFERROR(__xludf.DUMMYFUNCTION("""COMPUTED_VALUE"""),"CHREDE")</f>
        <v>CHREDE</v>
      </c>
      <c r="E71" s="6">
        <f>IFERROR(__xludf.DUMMYFUNCTION("""COMPUTED_VALUE"""),705.0)</f>
        <v>705</v>
      </c>
      <c r="F71" s="6">
        <f>IFERROR(__xludf.DUMMYFUNCTION("""COMPUTED_VALUE"""),3.1457138E7)</f>
        <v>31457138</v>
      </c>
      <c r="G71" s="6" t="str">
        <f>IFERROR(__xludf.DUMMYFUNCTION("""COMPUTED_VALUE"""),"1025'")</f>
        <v>1025'</v>
      </c>
      <c r="H71" s="6"/>
      <c r="I71" s="6" t="str">
        <f>IFERROR(__xludf.DUMMYFUNCTION("""COMPUTED_VALUE"""),"Yes")</f>
        <v>Yes</v>
      </c>
    </row>
    <row r="72">
      <c r="A72" s="6">
        <f>IFERROR(__xludf.DUMMYFUNCTION("""COMPUTED_VALUE"""),71.0)</f>
        <v>71</v>
      </c>
      <c r="B72" s="6" t="str">
        <f>IFERROR(__xludf.DUMMYFUNCTION("""COMPUTED_VALUE"""),"Ortiz, Isabella Xia")</f>
        <v>Ortiz, Isabella Xia</v>
      </c>
      <c r="C72" s="6">
        <f>IFERROR(__xludf.DUMMYFUNCTION("""COMPUTED_VALUE"""),6.0)</f>
        <v>6</v>
      </c>
      <c r="D72" s="6" t="str">
        <f>IFERROR(__xludf.DUMMYFUNCTION("""COMPUTED_VALUE"""),"SMRTKE")</f>
        <v>SMRTKE</v>
      </c>
      <c r="E72" s="6" t="str">
        <f>IFERROR(__xludf.DUMMYFUNCTION("""COMPUTED_VALUE"""),"Unr")</f>
        <v>Unr</v>
      </c>
      <c r="F72" s="6">
        <f>IFERROR(__xludf.DUMMYFUNCTION("""COMPUTED_VALUE"""),3.2386057E7)</f>
        <v>32386057</v>
      </c>
      <c r="G72" s="6" t="str">
        <f>IFERROR(__xludf.DUMMYFUNCTION("""COMPUTED_VALUE"""),"0326'")</f>
        <v>0326'</v>
      </c>
      <c r="H72" s="6"/>
      <c r="I72" s="6" t="str">
        <f>IFERROR(__xludf.DUMMYFUNCTION("""COMPUTED_VALUE"""),"Yes")</f>
        <v>Yes</v>
      </c>
    </row>
    <row r="73">
      <c r="A73" s="6">
        <f>IFERROR(__xludf.DUMMYFUNCTION("""COMPUTED_VALUE"""),72.0)</f>
        <v>72</v>
      </c>
      <c r="B73" s="6" t="str">
        <f>IFERROR(__xludf.DUMMYFUNCTION("""COMPUTED_VALUE"""),"Outlaw, James D")</f>
        <v>Outlaw, James D</v>
      </c>
      <c r="C73" s="6">
        <f>IFERROR(__xludf.DUMMYFUNCTION("""COMPUTED_VALUE"""),8.0)</f>
        <v>8</v>
      </c>
      <c r="D73" s="6" t="str">
        <f>IFERROR(__xludf.DUMMYFUNCTION("""COMPUTED_VALUE"""),"STHRSM")</f>
        <v>STHRSM</v>
      </c>
      <c r="E73" s="6">
        <f>IFERROR(__xludf.DUMMYFUNCTION("""COMPUTED_VALUE"""),418.0)</f>
        <v>418</v>
      </c>
      <c r="F73" s="6">
        <f>IFERROR(__xludf.DUMMYFUNCTION("""COMPUTED_VALUE"""),3.0332283E7)</f>
        <v>30332283</v>
      </c>
      <c r="G73" s="6" t="str">
        <f>IFERROR(__xludf.DUMMYFUNCTION("""COMPUTED_VALUE"""),"0426'")</f>
        <v>0426'</v>
      </c>
      <c r="H73" s="6"/>
      <c r="I73" s="6" t="str">
        <f>IFERROR(__xludf.DUMMYFUNCTION("""COMPUTED_VALUE"""),"Yes")</f>
        <v>Yes</v>
      </c>
    </row>
    <row r="74">
      <c r="A74" s="6">
        <f>IFERROR(__xludf.DUMMYFUNCTION("""COMPUTED_VALUE"""),73.0)</f>
        <v>73</v>
      </c>
      <c r="B74" s="6" t="str">
        <f>IFERROR(__xludf.DUMMYFUNCTION("""COMPUTED_VALUE"""),"Parra, Joshua")</f>
        <v>Parra, Joshua</v>
      </c>
      <c r="C74" s="6">
        <f>IFERROR(__xludf.DUMMYFUNCTION("""COMPUTED_VALUE"""),7.0)</f>
        <v>7</v>
      </c>
      <c r="D74" s="6" t="str">
        <f>IFERROR(__xludf.DUMMYFUNCTION("""COMPUTED_VALUE"""),"HOLRSM")</f>
        <v>HOLRSM</v>
      </c>
      <c r="E74" s="6" t="str">
        <f>IFERROR(__xludf.DUMMYFUNCTION("""COMPUTED_VALUE"""),"Unr")</f>
        <v>Unr</v>
      </c>
      <c r="F74" s="6"/>
      <c r="G74" s="6"/>
      <c r="H74" s="6" t="str">
        <f>IFERROR(__xludf.DUMMYFUNCTION("""COMPUTED_VALUE"""),"M")</f>
        <v>M</v>
      </c>
      <c r="I74" s="6" t="str">
        <f>IFERROR(__xludf.DUMMYFUNCTION("""COMPUTED_VALUE"""),"Yes")</f>
        <v>Yes</v>
      </c>
    </row>
    <row r="75">
      <c r="A75" s="6">
        <f>IFERROR(__xludf.DUMMYFUNCTION("""COMPUTED_VALUE"""),74.0)</f>
        <v>74</v>
      </c>
      <c r="B75" s="6" t="str">
        <f>IFERROR(__xludf.DUMMYFUNCTION("""COMPUTED_VALUE"""),"Pena, Frankie J")</f>
        <v>Pena, Frankie J</v>
      </c>
      <c r="C75" s="6">
        <f>IFERROR(__xludf.DUMMYFUNCTION("""COMPUTED_VALUE"""),3.0)</f>
        <v>3</v>
      </c>
      <c r="D75" s="6" t="str">
        <f>IFERROR(__xludf.DUMMYFUNCTION("""COMPUTED_VALUE"""),"STMRYE")</f>
        <v>STMRYE</v>
      </c>
      <c r="E75" s="6" t="str">
        <f>IFERROR(__xludf.DUMMYFUNCTION("""COMPUTED_VALUE"""),"Unr")</f>
        <v>Unr</v>
      </c>
      <c r="F75" s="6"/>
      <c r="G75" s="6"/>
      <c r="H75" s="6" t="str">
        <f>IFERROR(__xludf.DUMMYFUNCTION("""COMPUTED_VALUE"""),"M")</f>
        <v>M</v>
      </c>
      <c r="I75" s="6" t="str">
        <f>IFERROR(__xludf.DUMMYFUNCTION("""COMPUTED_VALUE"""),"Yes")</f>
        <v>Yes</v>
      </c>
    </row>
    <row r="76">
      <c r="A76" s="6">
        <f>IFERROR(__xludf.DUMMYFUNCTION("""COMPUTED_VALUE"""),75.0)</f>
        <v>75</v>
      </c>
      <c r="B76" s="6" t="str">
        <f>IFERROR(__xludf.DUMMYFUNCTION("""COMPUTED_VALUE"""),"Pesek, Andrew")</f>
        <v>Pesek, Andrew</v>
      </c>
      <c r="C76" s="6" t="str">
        <f>IFERROR(__xludf.DUMMYFUNCTION("""COMPUTED_VALUE"""),"7")</f>
        <v>7</v>
      </c>
      <c r="D76" s="6" t="str">
        <f>IFERROR(__xludf.DUMMYFUNCTION("""COMPUTED_VALUE"""),"STMICM")</f>
        <v>STMICM</v>
      </c>
      <c r="E76" s="6">
        <f>IFERROR(__xludf.DUMMYFUNCTION("""COMPUTED_VALUE"""),769.0)</f>
        <v>769</v>
      </c>
      <c r="F76" s="6">
        <f>IFERROR(__xludf.DUMMYFUNCTION("""COMPUTED_VALUE"""),3.0760251E7)</f>
        <v>30760251</v>
      </c>
      <c r="G76" s="6" t="str">
        <f>IFERROR(__xludf.DUMMYFUNCTION("""COMPUTED_VALUE"""),"0125'")</f>
        <v>0125'</v>
      </c>
      <c r="H76" s="6" t="str">
        <f>IFERROR(__xludf.DUMMYFUNCTION("""COMPUTED_VALUE"""),"M")</f>
        <v>M</v>
      </c>
      <c r="I76" s="6" t="str">
        <f>IFERROR(__xludf.DUMMYFUNCTION("""COMPUTED_VALUE"""),"Yes")</f>
        <v>Yes</v>
      </c>
    </row>
    <row r="77">
      <c r="A77" s="6">
        <f>IFERROR(__xludf.DUMMYFUNCTION("""COMPUTED_VALUE"""),76.0)</f>
        <v>76</v>
      </c>
      <c r="B77" s="6" t="str">
        <f>IFERROR(__xludf.DUMMYFUNCTION("""COMPUTED_VALUE"""),"Pesek, Henry")</f>
        <v>Pesek, Henry</v>
      </c>
      <c r="C77" s="6" t="str">
        <f>IFERROR(__xludf.DUMMYFUNCTION("""COMPUTED_VALUE"""),"6")</f>
        <v>6</v>
      </c>
      <c r="D77" s="6" t="str">
        <f>IFERROR(__xludf.DUMMYFUNCTION("""COMPUTED_VALUE"""),"STMICM")</f>
        <v>STMICM</v>
      </c>
      <c r="E77" s="6">
        <f>IFERROR(__xludf.DUMMYFUNCTION("""COMPUTED_VALUE"""),349.0)</f>
        <v>349</v>
      </c>
      <c r="F77" s="6">
        <f>IFERROR(__xludf.DUMMYFUNCTION("""COMPUTED_VALUE"""),3.2066251E7)</f>
        <v>32066251</v>
      </c>
      <c r="G77" s="6" t="str">
        <f>IFERROR(__xludf.DUMMYFUNCTION("""COMPUTED_VALUE"""),"1025'")</f>
        <v>1025'</v>
      </c>
      <c r="H77" s="6"/>
      <c r="I77" s="6" t="str">
        <f>IFERROR(__xludf.DUMMYFUNCTION("""COMPUTED_VALUE"""),"Yes")</f>
        <v>Yes</v>
      </c>
    </row>
    <row r="78">
      <c r="A78" s="6">
        <f>IFERROR(__xludf.DUMMYFUNCTION("""COMPUTED_VALUE"""),77.0)</f>
        <v>77</v>
      </c>
      <c r="B78" s="6" t="str">
        <f>IFERROR(__xludf.DUMMYFUNCTION("""COMPUTED_VALUE"""),"Pham, Leo")</f>
        <v>Pham, Leo</v>
      </c>
      <c r="C78" s="6">
        <f>IFERROR(__xludf.DUMMYFUNCTION("""COMPUTED_VALUE"""),7.0)</f>
        <v>7</v>
      </c>
      <c r="D78" s="6" t="str">
        <f>IFERROR(__xludf.DUMMYFUNCTION("""COMPUTED_VALUE"""),"HOLRSM")</f>
        <v>HOLRSM</v>
      </c>
      <c r="E78" s="6">
        <f>IFERROR(__xludf.DUMMYFUNCTION("""COMPUTED_VALUE"""),386.0)</f>
        <v>386</v>
      </c>
      <c r="F78" s="6">
        <f>IFERROR(__xludf.DUMMYFUNCTION("""COMPUTED_VALUE"""),3.1204433E7)</f>
        <v>31204433</v>
      </c>
      <c r="G78" s="6" t="str">
        <f>IFERROR(__xludf.DUMMYFUNCTION("""COMPUTED_VALUE"""),"0525'")</f>
        <v>0525'</v>
      </c>
      <c r="H78" s="6"/>
      <c r="I78" s="6" t="str">
        <f>IFERROR(__xludf.DUMMYFUNCTION("""COMPUTED_VALUE"""),"Yes")</f>
        <v>Yes</v>
      </c>
    </row>
    <row r="79">
      <c r="A79" s="6">
        <f>IFERROR(__xludf.DUMMYFUNCTION("""COMPUTED_VALUE"""),78.0)</f>
        <v>78</v>
      </c>
      <c r="B79" s="6" t="str">
        <f>IFERROR(__xludf.DUMMYFUNCTION("""COMPUTED_VALUE"""),"Phillips, Jude C")</f>
        <v>Phillips, Jude C</v>
      </c>
      <c r="C79" s="6">
        <f>IFERROR(__xludf.DUMMYFUNCTION("""COMPUTED_VALUE"""),10.0)</f>
        <v>10</v>
      </c>
      <c r="D79" s="6" t="str">
        <f>IFERROR(__xludf.DUMMYFUNCTION("""COMPUTED_VALUE"""),"HOMSCH")</f>
        <v>HOMSCH</v>
      </c>
      <c r="E79" s="6" t="str">
        <f>IFERROR(__xludf.DUMMYFUNCTION("""COMPUTED_VALUE"""),"Unr")</f>
        <v>Unr</v>
      </c>
      <c r="F79" s="6">
        <f>IFERROR(__xludf.DUMMYFUNCTION("""COMPUTED_VALUE"""),3.1325295E7)</f>
        <v>31325295</v>
      </c>
      <c r="G79" s="6" t="str">
        <f>IFERROR(__xludf.DUMMYFUNCTION("""COMPUTED_VALUE"""),"1126'")</f>
        <v>1126'</v>
      </c>
      <c r="H79" s="6"/>
      <c r="I79" s="6" t="str">
        <f>IFERROR(__xludf.DUMMYFUNCTION("""COMPUTED_VALUE"""),"Yes")</f>
        <v>Yes</v>
      </c>
    </row>
    <row r="80">
      <c r="A80" s="6">
        <f>IFERROR(__xludf.DUMMYFUNCTION("""COMPUTED_VALUE"""),79.0)</f>
        <v>79</v>
      </c>
      <c r="B80" s="6" t="str">
        <f>IFERROR(__xludf.DUMMYFUNCTION("""COMPUTED_VALUE"""),"Poleski, Alexander")</f>
        <v>Poleski, Alexander</v>
      </c>
      <c r="C80" s="6">
        <f>IFERROR(__xludf.DUMMYFUNCTION("""COMPUTED_VALUE"""),10.0)</f>
        <v>10</v>
      </c>
      <c r="D80" s="6" t="str">
        <f>IFERROR(__xludf.DUMMYFUNCTION("""COMPUTED_VALUE"""),"STRKJH")</f>
        <v>STRKJH</v>
      </c>
      <c r="E80" s="6">
        <f>IFERROR(__xludf.DUMMYFUNCTION("""COMPUTED_VALUE"""),1068.0)</f>
        <v>1068</v>
      </c>
      <c r="F80" s="6">
        <f>IFERROR(__xludf.DUMMYFUNCTION("""COMPUTED_VALUE"""),1.6353422E7)</f>
        <v>16353422</v>
      </c>
      <c r="G80" s="6" t="str">
        <f>IFERROR(__xludf.DUMMYFUNCTION("""COMPUTED_VALUE"""),"0626'")</f>
        <v>0626'</v>
      </c>
      <c r="H80" s="6"/>
      <c r="I80" s="6" t="str">
        <f>IFERROR(__xludf.DUMMYFUNCTION("""COMPUTED_VALUE"""),"Yes")</f>
        <v>Yes</v>
      </c>
    </row>
    <row r="81">
      <c r="A81" s="6">
        <f>IFERROR(__xludf.DUMMYFUNCTION("""COMPUTED_VALUE"""),80.0)</f>
        <v>80</v>
      </c>
      <c r="B81" s="6" t="str">
        <f>IFERROR(__xludf.DUMMYFUNCTION("""COMPUTED_VALUE"""),"Poleski, Xavier")</f>
        <v>Poleski, Xavier</v>
      </c>
      <c r="C81" s="6">
        <f>IFERROR(__xludf.DUMMYFUNCTION("""COMPUTED_VALUE"""),4.0)</f>
        <v>4</v>
      </c>
      <c r="D81" s="6" t="str">
        <f>IFERROR(__xludf.DUMMYFUNCTION("""COMPUTED_VALUE"""),"STFDSE")</f>
        <v>STFDSE</v>
      </c>
      <c r="E81" s="6">
        <f>IFERROR(__xludf.DUMMYFUNCTION("""COMPUTED_VALUE"""),726.0)</f>
        <v>726</v>
      </c>
      <c r="F81" s="6">
        <f>IFERROR(__xludf.DUMMYFUNCTION("""COMPUTED_VALUE"""),3.0186468E7)</f>
        <v>30186468</v>
      </c>
      <c r="G81" s="6" t="str">
        <f>IFERROR(__xludf.DUMMYFUNCTION("""COMPUTED_VALUE"""),"0625'")</f>
        <v>0625'</v>
      </c>
      <c r="H81" s="6"/>
      <c r="I81" s="6" t="str">
        <f>IFERROR(__xludf.DUMMYFUNCTION("""COMPUTED_VALUE"""),"Yes")</f>
        <v>Yes</v>
      </c>
    </row>
    <row r="82">
      <c r="A82" s="6">
        <f>IFERROR(__xludf.DUMMYFUNCTION("""COMPUTED_VALUE"""),81.0)</f>
        <v>81</v>
      </c>
      <c r="B82" s="6" t="str">
        <f>IFERROR(__xludf.DUMMYFUNCTION("""COMPUTED_VALUE"""),"Ramos, Maribel")</f>
        <v>Ramos, Maribel</v>
      </c>
      <c r="C82" s="6" t="str">
        <f>IFERROR(__xludf.DUMMYFUNCTION("""COMPUTED_VALUE"""),"5")</f>
        <v>5</v>
      </c>
      <c r="D82" s="6" t="str">
        <f>IFERROR(__xludf.DUMMYFUNCTION("""COMPUTED_VALUE"""),"STMICE")</f>
        <v>STMICE</v>
      </c>
      <c r="E82" s="6">
        <f>IFERROR(__xludf.DUMMYFUNCTION("""COMPUTED_VALUE"""),116.0)</f>
        <v>116</v>
      </c>
      <c r="F82" s="6">
        <f>IFERROR(__xludf.DUMMYFUNCTION("""COMPUTED_VALUE"""),3.2066283E7)</f>
        <v>32066283</v>
      </c>
      <c r="G82" s="6" t="str">
        <f>IFERROR(__xludf.DUMMYFUNCTION("""COMPUTED_VALUE"""),"1025'")</f>
        <v>1025'</v>
      </c>
      <c r="H82" s="6"/>
      <c r="I82" s="6" t="str">
        <f>IFERROR(__xludf.DUMMYFUNCTION("""COMPUTED_VALUE"""),"Yes")</f>
        <v>Yes</v>
      </c>
    </row>
    <row r="83">
      <c r="A83" s="6">
        <f>IFERROR(__xludf.DUMMYFUNCTION("""COMPUTED_VALUE"""),82.0)</f>
        <v>82</v>
      </c>
      <c r="B83" s="6" t="str">
        <f>IFERROR(__xludf.DUMMYFUNCTION("""COMPUTED_VALUE"""),"Rice, Gabriel")</f>
        <v>Rice, Gabriel</v>
      </c>
      <c r="C83" s="6" t="str">
        <f>IFERROR(__xludf.DUMMYFUNCTION("""COMPUTED_VALUE"""),"6")</f>
        <v>6</v>
      </c>
      <c r="D83" s="6" t="str">
        <f>IFERROR(__xludf.DUMMYFUNCTION("""COMPUTED_VALUE"""),"STMICM")</f>
        <v>STMICM</v>
      </c>
      <c r="E83" s="6">
        <f>IFERROR(__xludf.DUMMYFUNCTION("""COMPUTED_VALUE"""),766.0)</f>
        <v>766</v>
      </c>
      <c r="F83" s="6">
        <f>IFERROR(__xludf.DUMMYFUNCTION("""COMPUTED_VALUE"""),3.1466776E7)</f>
        <v>31466776</v>
      </c>
      <c r="G83" s="6" t="str">
        <f>IFERROR(__xludf.DUMMYFUNCTION("""COMPUTED_VALUE"""),"1125'")</f>
        <v>1125'</v>
      </c>
      <c r="H83" s="6"/>
      <c r="I83" s="6" t="str">
        <f>IFERROR(__xludf.DUMMYFUNCTION("""COMPUTED_VALUE"""),"Yes")</f>
        <v>Yes</v>
      </c>
    </row>
    <row r="84">
      <c r="A84" s="6">
        <f>IFERROR(__xludf.DUMMYFUNCTION("""COMPUTED_VALUE"""),83.0)</f>
        <v>83</v>
      </c>
      <c r="B84" s="6" t="str">
        <f>IFERROR(__xludf.DUMMYFUNCTION("""COMPUTED_VALUE"""),"Rose, Scott")</f>
        <v>Rose, Scott</v>
      </c>
      <c r="C84" s="6" t="str">
        <f>IFERROR(__xludf.DUMMYFUNCTION("""COMPUTED_VALUE"""),"6")</f>
        <v>6</v>
      </c>
      <c r="D84" s="6" t="str">
        <f>IFERROR(__xludf.DUMMYFUNCTION("""COMPUTED_VALUE"""),"STMICM")</f>
        <v>STMICM</v>
      </c>
      <c r="E84" s="6">
        <f>IFERROR(__xludf.DUMMYFUNCTION("""COMPUTED_VALUE"""),203.0)</f>
        <v>203</v>
      </c>
      <c r="F84" s="6">
        <f>IFERROR(__xludf.DUMMYFUNCTION("""COMPUTED_VALUE"""),3.1466816E7)</f>
        <v>31466816</v>
      </c>
      <c r="G84" s="6" t="str">
        <f>IFERROR(__xludf.DUMMYFUNCTION("""COMPUTED_VALUE"""),"1125'")</f>
        <v>1125'</v>
      </c>
      <c r="H84" s="6"/>
      <c r="I84" s="6" t="str">
        <f>IFERROR(__xludf.DUMMYFUNCTION("""COMPUTED_VALUE"""),"Yes")</f>
        <v>Yes</v>
      </c>
    </row>
    <row r="85">
      <c r="A85" s="6">
        <f>IFERROR(__xludf.DUMMYFUNCTION("""COMPUTED_VALUE"""),84.0)</f>
        <v>84</v>
      </c>
      <c r="B85" s="6" t="str">
        <f>IFERROR(__xludf.DUMMYFUNCTION("""COMPUTED_VALUE"""),"Ruggles, Catherine")</f>
        <v>Ruggles, Catherine</v>
      </c>
      <c r="C85" s="6">
        <f>IFERROR(__xludf.DUMMYFUNCTION("""COMPUTED_VALUE"""),1.0)</f>
        <v>1</v>
      </c>
      <c r="D85" s="6" t="str">
        <f>IFERROR(__xludf.DUMMYFUNCTION("""COMPUTED_VALUE"""),"RVBNDE")</f>
        <v>RVBNDE</v>
      </c>
      <c r="E85" s="6" t="str">
        <f>IFERROR(__xludf.DUMMYFUNCTION("""COMPUTED_VALUE"""),"Unr")</f>
        <v>Unr</v>
      </c>
      <c r="F85" s="6">
        <f>IFERROR(__xludf.DUMMYFUNCTION("""COMPUTED_VALUE"""),3.2344217E7)</f>
        <v>32344217</v>
      </c>
      <c r="G85" s="6" t="str">
        <f>IFERROR(__xludf.DUMMYFUNCTION("""COMPUTED_VALUE"""),"0326'")</f>
        <v>0326'</v>
      </c>
      <c r="H85" s="6"/>
      <c r="I85" s="6" t="str">
        <f>IFERROR(__xludf.DUMMYFUNCTION("""COMPUTED_VALUE"""),"Yes")</f>
        <v>Yes</v>
      </c>
    </row>
    <row r="86">
      <c r="A86" s="6">
        <f>IFERROR(__xludf.DUMMYFUNCTION("""COMPUTED_VALUE"""),85.0)</f>
        <v>85</v>
      </c>
      <c r="B86" s="6" t="str">
        <f>IFERROR(__xludf.DUMMYFUNCTION("""COMPUTED_VALUE"""),"Sanchez, Matthew")</f>
        <v>Sanchez, Matthew</v>
      </c>
      <c r="C86" s="6">
        <f>IFERROR(__xludf.DUMMYFUNCTION("""COMPUTED_VALUE"""),5.0)</f>
        <v>5</v>
      </c>
      <c r="D86" s="6" t="str">
        <f>IFERROR(__xludf.DUMMYFUNCTION("""COMPUTED_VALUE"""),"STMMGE")</f>
        <v>STMMGE</v>
      </c>
      <c r="E86" s="6">
        <f>IFERROR(__xludf.DUMMYFUNCTION("""COMPUTED_VALUE"""),205.0)</f>
        <v>205</v>
      </c>
      <c r="F86" s="6">
        <f>IFERROR(__xludf.DUMMYFUNCTION("""COMPUTED_VALUE"""),3.0949364E7)</f>
        <v>30949364</v>
      </c>
      <c r="G86" s="6" t="str">
        <f>IFERROR(__xludf.DUMMYFUNCTION("""COMPUTED_VALUE"""),"0226'")</f>
        <v>0226'</v>
      </c>
      <c r="H86" s="6"/>
      <c r="I86" s="6" t="str">
        <f>IFERROR(__xludf.DUMMYFUNCTION("""COMPUTED_VALUE"""),"Yes")</f>
        <v>Yes</v>
      </c>
    </row>
    <row r="87">
      <c r="A87" s="6">
        <f>IFERROR(__xludf.DUMMYFUNCTION("""COMPUTED_VALUE"""),86.0)</f>
        <v>86</v>
      </c>
      <c r="B87" s="6" t="str">
        <f>IFERROR(__xludf.DUMMYFUNCTION("""COMPUTED_VALUE"""),"Schroer, Matthew J")</f>
        <v>Schroer, Matthew J</v>
      </c>
      <c r="C87" s="6">
        <f>IFERROR(__xludf.DUMMYFUNCTION("""COMPUTED_VALUE"""),6.0)</f>
        <v>6</v>
      </c>
      <c r="D87" s="6" t="str">
        <f>IFERROR(__xludf.DUMMYFUNCTION("""COMPUTED_VALUE"""),"STHRSM")</f>
        <v>STHRSM</v>
      </c>
      <c r="E87" s="6">
        <f>IFERROR(__xludf.DUMMYFUNCTION("""COMPUTED_VALUE"""),413.0)</f>
        <v>413</v>
      </c>
      <c r="F87" s="6">
        <f>IFERROR(__xludf.DUMMYFUNCTION("""COMPUTED_VALUE"""),3.031829E7)</f>
        <v>30318290</v>
      </c>
      <c r="G87" s="6" t="str">
        <f>IFERROR(__xludf.DUMMYFUNCTION("""COMPUTED_VALUE"""),"1125'")</f>
        <v>1125'</v>
      </c>
      <c r="H87" s="6"/>
      <c r="I87" s="6" t="str">
        <f>IFERROR(__xludf.DUMMYFUNCTION("""COMPUTED_VALUE"""),"Yes")</f>
        <v>Yes</v>
      </c>
    </row>
    <row r="88">
      <c r="A88" s="6">
        <f>IFERROR(__xludf.DUMMYFUNCTION("""COMPUTED_VALUE"""),87.0)</f>
        <v>87</v>
      </c>
      <c r="B88" s="6" t="str">
        <f>IFERROR(__xludf.DUMMYFUNCTION("""COMPUTED_VALUE"""),"Senneway, Ryan")</f>
        <v>Senneway, Ryan</v>
      </c>
      <c r="C88" s="6">
        <f>IFERROR(__xludf.DUMMYFUNCTION("""COMPUTED_VALUE"""),5.0)</f>
        <v>5</v>
      </c>
      <c r="D88" s="6" t="str">
        <f>IFERROR(__xludf.DUMMYFUNCTION("""COMPUTED_VALUE"""),"STHMOE")</f>
        <v>STHMOE</v>
      </c>
      <c r="E88" s="6" t="str">
        <f>IFERROR(__xludf.DUMMYFUNCTION("""COMPUTED_VALUE"""),"Unr")</f>
        <v>Unr</v>
      </c>
      <c r="F88" s="6">
        <f>IFERROR(__xludf.DUMMYFUNCTION("""COMPUTED_VALUE"""),3.2347647E7)</f>
        <v>32347647</v>
      </c>
      <c r="G88" s="6" t="str">
        <f>IFERROR(__xludf.DUMMYFUNCTION("""COMPUTED_VALUE"""),"0326'")</f>
        <v>0326'</v>
      </c>
      <c r="H88" s="6"/>
      <c r="I88" s="6" t="str">
        <f>IFERROR(__xludf.DUMMYFUNCTION("""COMPUTED_VALUE"""),"Yes")</f>
        <v>Yes</v>
      </c>
    </row>
    <row r="89">
      <c r="A89" s="6">
        <f>IFERROR(__xludf.DUMMYFUNCTION("""COMPUTED_VALUE"""),88.0)</f>
        <v>88</v>
      </c>
      <c r="B89" s="6" t="str">
        <f>IFERROR(__xludf.DUMMYFUNCTION("""COMPUTED_VALUE"""),"Shestopalov, Jace")</f>
        <v>Shestopalov, Jace</v>
      </c>
      <c r="C89" s="6" t="str">
        <f>IFERROR(__xludf.DUMMYFUNCTION("""COMPUTED_VALUE"""),"K")</f>
        <v>K</v>
      </c>
      <c r="D89" s="6" t="str">
        <f>IFERROR(__xludf.DUMMYFUNCTION("""COMPUTED_VALUE"""),"GLWAYE")</f>
        <v>GLWAYE</v>
      </c>
      <c r="E89" s="6" t="str">
        <f>IFERROR(__xludf.DUMMYFUNCTION("""COMPUTED_VALUE"""),"Unr")</f>
        <v>Unr</v>
      </c>
      <c r="F89" s="6">
        <f>IFERROR(__xludf.DUMMYFUNCTION("""COMPUTED_VALUE"""),3.2424657E7)</f>
        <v>32424657</v>
      </c>
      <c r="G89" s="6" t="str">
        <f>IFERROR(__xludf.DUMMYFUNCTION("""COMPUTED_VALUE"""),"0426'")</f>
        <v>0426'</v>
      </c>
      <c r="H89" s="6"/>
      <c r="I89" s="6" t="str">
        <f>IFERROR(__xludf.DUMMYFUNCTION("""COMPUTED_VALUE"""),"Yes")</f>
        <v>Yes</v>
      </c>
    </row>
    <row r="90">
      <c r="A90" s="6">
        <f>IFERROR(__xludf.DUMMYFUNCTION("""COMPUTED_VALUE"""),89.0)</f>
        <v>89</v>
      </c>
      <c r="B90" s="6" t="str">
        <f>IFERROR(__xludf.DUMMYFUNCTION("""COMPUTED_VALUE"""),"Shestopalov, Vladimir")</f>
        <v>Shestopalov, Vladimir</v>
      </c>
      <c r="C90" s="6" t="str">
        <f>IFERROR(__xludf.DUMMYFUNCTION("""COMPUTED_VALUE"""),"P")</f>
        <v>P</v>
      </c>
      <c r="D90" s="6" t="str">
        <f>IFERROR(__xludf.DUMMYFUNCTION("""COMPUTED_VALUE"""),"GLWAYE")</f>
        <v>GLWAYE</v>
      </c>
      <c r="E90" s="6" t="str">
        <f>IFERROR(__xludf.DUMMYFUNCTION("""COMPUTED_VALUE"""),"Unr")</f>
        <v>Unr</v>
      </c>
      <c r="F90" s="6">
        <f>IFERROR(__xludf.DUMMYFUNCTION("""COMPUTED_VALUE"""),3.2424665E7)</f>
        <v>32424665</v>
      </c>
      <c r="G90" s="6" t="str">
        <f>IFERROR(__xludf.DUMMYFUNCTION("""COMPUTED_VALUE"""),"0426'")</f>
        <v>0426'</v>
      </c>
      <c r="H90" s="6"/>
      <c r="I90" s="6" t="str">
        <f>IFERROR(__xludf.DUMMYFUNCTION("""COMPUTED_VALUE"""),"Yes")</f>
        <v>Yes</v>
      </c>
    </row>
    <row r="91">
      <c r="A91" s="6">
        <f>IFERROR(__xludf.DUMMYFUNCTION("""COMPUTED_VALUE"""),90.0)</f>
        <v>90</v>
      </c>
      <c r="B91" s="6" t="str">
        <f>IFERROR(__xludf.DUMMYFUNCTION("""COMPUTED_VALUE"""),"Simon, Elijah")</f>
        <v>Simon, Elijah</v>
      </c>
      <c r="C91" s="6">
        <f>IFERROR(__xludf.DUMMYFUNCTION("""COMPUTED_VALUE"""),5.0)</f>
        <v>5</v>
      </c>
      <c r="D91" s="6" t="str">
        <f>IFERROR(__xludf.DUMMYFUNCTION("""COMPUTED_VALUE"""),"STHERE")</f>
        <v>STHERE</v>
      </c>
      <c r="E91" s="6">
        <f>IFERROR(__xludf.DUMMYFUNCTION("""COMPUTED_VALUE"""),636.0)</f>
        <v>636</v>
      </c>
      <c r="F91" s="6">
        <f>IFERROR(__xludf.DUMMYFUNCTION("""COMPUTED_VALUE"""),3.1824015E7)</f>
        <v>31824015</v>
      </c>
      <c r="G91" s="6" t="str">
        <f>IFERROR(__xludf.DUMMYFUNCTION("""COMPUTED_VALUE"""),"0425'")</f>
        <v>0425'</v>
      </c>
      <c r="H91" s="6" t="str">
        <f>IFERROR(__xludf.DUMMYFUNCTION("""COMPUTED_VALUE"""),"M")</f>
        <v>M</v>
      </c>
      <c r="I91" s="6" t="str">
        <f>IFERROR(__xludf.DUMMYFUNCTION("""COMPUTED_VALUE"""),"Yes")</f>
        <v>Yes</v>
      </c>
    </row>
    <row r="92">
      <c r="A92" s="6">
        <f>IFERROR(__xludf.DUMMYFUNCTION("""COMPUTED_VALUE"""),91.0)</f>
        <v>91</v>
      </c>
      <c r="B92" s="6" t="str">
        <f>IFERROR(__xludf.DUMMYFUNCTION("""COMPUTED_VALUE"""),"Simon, Jonah")</f>
        <v>Simon, Jonah</v>
      </c>
      <c r="C92" s="6">
        <f>IFERROR(__xludf.DUMMYFUNCTION("""COMPUTED_VALUE"""),4.0)</f>
        <v>4</v>
      </c>
      <c r="D92" s="6" t="str">
        <f>IFERROR(__xludf.DUMMYFUNCTION("""COMPUTED_VALUE"""),"STHERE")</f>
        <v>STHERE</v>
      </c>
      <c r="E92" s="6">
        <f>IFERROR(__xludf.DUMMYFUNCTION("""COMPUTED_VALUE"""),404.0)</f>
        <v>404</v>
      </c>
      <c r="F92" s="6">
        <f>IFERROR(__xludf.DUMMYFUNCTION("""COMPUTED_VALUE"""),3.1824026E7)</f>
        <v>31824026</v>
      </c>
      <c r="G92" s="6" t="str">
        <f>IFERROR(__xludf.DUMMYFUNCTION("""COMPUTED_VALUE"""),"0425'")</f>
        <v>0425'</v>
      </c>
      <c r="H92" s="6" t="str">
        <f>IFERROR(__xludf.DUMMYFUNCTION("""COMPUTED_VALUE"""),"M")</f>
        <v>M</v>
      </c>
      <c r="I92" s="6" t="str">
        <f>IFERROR(__xludf.DUMMYFUNCTION("""COMPUTED_VALUE"""),"Yes")</f>
        <v>Yes</v>
      </c>
    </row>
    <row r="93">
      <c r="A93" s="6">
        <f>IFERROR(__xludf.DUMMYFUNCTION("""COMPUTED_VALUE"""),92.0)</f>
        <v>92</v>
      </c>
      <c r="B93" s="6" t="str">
        <f>IFERROR(__xludf.DUMMYFUNCTION("""COMPUTED_VALUE"""),"Sobolewski, Zoe Dhanani")</f>
        <v>Sobolewski, Zoe Dhanani</v>
      </c>
      <c r="C93" s="6">
        <f>IFERROR(__xludf.DUMMYFUNCTION("""COMPUTED_VALUE"""),2.0)</f>
        <v>2</v>
      </c>
      <c r="D93" s="6" t="str">
        <f>IFERROR(__xludf.DUMMYFUNCTION("""COMPUTED_VALUE"""),"RVBNDE")</f>
        <v>RVBNDE</v>
      </c>
      <c r="E93" s="6" t="str">
        <f>IFERROR(__xludf.DUMMYFUNCTION("""COMPUTED_VALUE"""),"Unr")</f>
        <v>Unr</v>
      </c>
      <c r="F93" s="6">
        <f>IFERROR(__xludf.DUMMYFUNCTION("""COMPUTED_VALUE"""),3.2347255E7)</f>
        <v>32347255</v>
      </c>
      <c r="G93" s="6" t="str">
        <f>IFERROR(__xludf.DUMMYFUNCTION("""COMPUTED_VALUE"""),"0326'")</f>
        <v>0326'</v>
      </c>
      <c r="H93" s="6"/>
      <c r="I93" s="6" t="str">
        <f>IFERROR(__xludf.DUMMYFUNCTION("""COMPUTED_VALUE"""),"Yes")</f>
        <v>Yes</v>
      </c>
    </row>
    <row r="94">
      <c r="A94" s="6">
        <f>IFERROR(__xludf.DUMMYFUNCTION("""COMPUTED_VALUE"""),93.0)</f>
        <v>93</v>
      </c>
      <c r="B94" s="6" t="str">
        <f>IFERROR(__xludf.DUMMYFUNCTION("""COMPUTED_VALUE"""),"Sofia, Garcia")</f>
        <v>Sofia, Garcia</v>
      </c>
      <c r="C94" s="6" t="str">
        <f>IFERROR(__xludf.DUMMYFUNCTION("""COMPUTED_VALUE"""),"7")</f>
        <v>7</v>
      </c>
      <c r="D94" s="6" t="str">
        <f>IFERROR(__xludf.DUMMYFUNCTION("""COMPUTED_VALUE"""),"HOLGHM")</f>
        <v>HOLGHM</v>
      </c>
      <c r="E94" s="6" t="str">
        <f>IFERROR(__xludf.DUMMYFUNCTION("""COMPUTED_VALUE"""),"Unr")</f>
        <v>Unr</v>
      </c>
      <c r="F94" s="6"/>
      <c r="G94" s="6"/>
      <c r="H94" s="6" t="str">
        <f>IFERROR(__xludf.DUMMYFUNCTION("""COMPUTED_VALUE"""),"M")</f>
        <v>M</v>
      </c>
      <c r="I94" s="6" t="str">
        <f>IFERROR(__xludf.DUMMYFUNCTION("""COMPUTED_VALUE"""),"Yes")</f>
        <v>Yes</v>
      </c>
    </row>
    <row r="95">
      <c r="A95" s="6">
        <f>IFERROR(__xludf.DUMMYFUNCTION("""COMPUTED_VALUE"""),94.0)</f>
        <v>94</v>
      </c>
      <c r="B95" s="6" t="str">
        <f>IFERROR(__xludf.DUMMYFUNCTION("""COMPUTED_VALUE"""),"Sofia, Hernandez")</f>
        <v>Sofia, Hernandez</v>
      </c>
      <c r="C95" s="6" t="str">
        <f>IFERROR(__xludf.DUMMYFUNCTION("""COMPUTED_VALUE"""),"5")</f>
        <v>5</v>
      </c>
      <c r="D95" s="6" t="str">
        <f>IFERROR(__xludf.DUMMYFUNCTION("""COMPUTED_VALUE"""),"HOLGHE")</f>
        <v>HOLGHE</v>
      </c>
      <c r="E95" s="6" t="str">
        <f>IFERROR(__xludf.DUMMYFUNCTION("""COMPUTED_VALUE"""),"Unr")</f>
        <v>Unr</v>
      </c>
      <c r="F95" s="6"/>
      <c r="G95" s="6"/>
      <c r="H95" s="6" t="str">
        <f>IFERROR(__xludf.DUMMYFUNCTION("""COMPUTED_VALUE"""),"M")</f>
        <v>M</v>
      </c>
      <c r="I95" s="6" t="str">
        <f>IFERROR(__xludf.DUMMYFUNCTION("""COMPUTED_VALUE"""),"Yes")</f>
        <v>Yes</v>
      </c>
    </row>
    <row r="96">
      <c r="A96" s="6">
        <f>IFERROR(__xludf.DUMMYFUNCTION("""COMPUTED_VALUE"""),95.0)</f>
        <v>95</v>
      </c>
      <c r="B96" s="6" t="str">
        <f>IFERROR(__xludf.DUMMYFUNCTION("""COMPUTED_VALUE"""),"Soto, Eleazar")</f>
        <v>Soto, Eleazar</v>
      </c>
      <c r="C96" s="6" t="str">
        <f>IFERROR(__xludf.DUMMYFUNCTION("""COMPUTED_VALUE"""),"7")</f>
        <v>7</v>
      </c>
      <c r="D96" s="6" t="str">
        <f>IFERROR(__xludf.DUMMYFUNCTION("""COMPUTED_VALUE"""),"STMICM")</f>
        <v>STMICM</v>
      </c>
      <c r="E96" s="6">
        <f>IFERROR(__xludf.DUMMYFUNCTION("""COMPUTED_VALUE"""),679.0)</f>
        <v>679</v>
      </c>
      <c r="F96" s="6">
        <f>IFERROR(__xludf.DUMMYFUNCTION("""COMPUTED_VALUE"""),3.2066243E7)</f>
        <v>32066243</v>
      </c>
      <c r="G96" s="6" t="str">
        <f>IFERROR(__xludf.DUMMYFUNCTION("""COMPUTED_VALUE"""),"1025'")</f>
        <v>1025'</v>
      </c>
      <c r="H96" s="6"/>
      <c r="I96" s="6" t="str">
        <f>IFERROR(__xludf.DUMMYFUNCTION("""COMPUTED_VALUE"""),"Yes")</f>
        <v>Yes</v>
      </c>
    </row>
    <row r="97">
      <c r="A97" s="6">
        <f>IFERROR(__xludf.DUMMYFUNCTION("""COMPUTED_VALUE"""),96.0)</f>
        <v>96</v>
      </c>
      <c r="B97" s="6" t="str">
        <f>IFERROR(__xludf.DUMMYFUNCTION("""COMPUTED_VALUE"""),"Sreenarasimhaiah, Bodhayana")</f>
        <v>Sreenarasimhaiah, Bodhayana</v>
      </c>
      <c r="C97" s="6">
        <f>IFERROR(__xludf.DUMMYFUNCTION("""COMPUTED_VALUE"""),8.0)</f>
        <v>8</v>
      </c>
      <c r="D97" s="6" t="str">
        <f>IFERROR(__xludf.DUMMYFUNCTION("""COMPUTED_VALUE"""),"STJRME")</f>
        <v>STJRME</v>
      </c>
      <c r="E97" s="6">
        <f>IFERROR(__xludf.DUMMYFUNCTION("""COMPUTED_VALUE"""),689.0)</f>
        <v>689</v>
      </c>
      <c r="F97" s="6">
        <f>IFERROR(__xludf.DUMMYFUNCTION("""COMPUTED_VALUE"""),3.181945E7)</f>
        <v>31819450</v>
      </c>
      <c r="G97" s="6" t="str">
        <f>IFERROR(__xludf.DUMMYFUNCTION("""COMPUTED_VALUE"""),"0426'")</f>
        <v>0426'</v>
      </c>
      <c r="H97" s="6"/>
      <c r="I97" s="6" t="str">
        <f>IFERROR(__xludf.DUMMYFUNCTION("""COMPUTED_VALUE"""),"Yes")</f>
        <v>Yes</v>
      </c>
    </row>
    <row r="98">
      <c r="A98" s="6">
        <f>IFERROR(__xludf.DUMMYFUNCTION("""COMPUTED_VALUE"""),97.0)</f>
        <v>97</v>
      </c>
      <c r="B98" s="6" t="str">
        <f>IFERROR(__xludf.DUMMYFUNCTION("""COMPUTED_VALUE"""),"Stefanov, Larissa")</f>
        <v>Stefanov, Larissa</v>
      </c>
      <c r="C98" s="6">
        <f>IFERROR(__xludf.DUMMYFUNCTION("""COMPUTED_VALUE"""),4.0)</f>
        <v>4</v>
      </c>
      <c r="D98" s="6" t="str">
        <f>IFERROR(__xludf.DUMMYFUNCTION("""COMPUTED_VALUE"""),"OLQOPE")</f>
        <v>OLQOPE</v>
      </c>
      <c r="E98" s="6">
        <f>IFERROR(__xludf.DUMMYFUNCTION("""COMPUTED_VALUE"""),451.0)</f>
        <v>451</v>
      </c>
      <c r="F98" s="6">
        <f>IFERROR(__xludf.DUMMYFUNCTION("""COMPUTED_VALUE"""),3.1791727E7)</f>
        <v>31791727</v>
      </c>
      <c r="G98" s="6" t="str">
        <f>IFERROR(__xludf.DUMMYFUNCTION("""COMPUTED_VALUE"""),"0426'")</f>
        <v>0426'</v>
      </c>
      <c r="H98" s="6"/>
      <c r="I98" s="6" t="str">
        <f>IFERROR(__xludf.DUMMYFUNCTION("""COMPUTED_VALUE"""),"Yes")</f>
        <v>Yes</v>
      </c>
    </row>
    <row r="99">
      <c r="A99" s="6">
        <f>IFERROR(__xludf.DUMMYFUNCTION("""COMPUTED_VALUE"""),98.0)</f>
        <v>98</v>
      </c>
      <c r="B99" s="6" t="str">
        <f>IFERROR(__xludf.DUMMYFUNCTION("""COMPUTED_VALUE"""),"Stefanov, Theodore")</f>
        <v>Stefanov, Theodore</v>
      </c>
      <c r="C99" s="6">
        <f>IFERROR(__xludf.DUMMYFUNCTION("""COMPUTED_VALUE"""),6.0)</f>
        <v>6</v>
      </c>
      <c r="D99" s="6" t="str">
        <f>IFERROR(__xludf.DUMMYFUNCTION("""COMPUTED_VALUE"""),"OLQOPM")</f>
        <v>OLQOPM</v>
      </c>
      <c r="E99" s="6">
        <f>IFERROR(__xludf.DUMMYFUNCTION("""COMPUTED_VALUE"""),416.0)</f>
        <v>416</v>
      </c>
      <c r="F99" s="6">
        <f>IFERROR(__xludf.DUMMYFUNCTION("""COMPUTED_VALUE"""),3.1791707E7)</f>
        <v>31791707</v>
      </c>
      <c r="G99" s="6" t="str">
        <f>IFERROR(__xludf.DUMMYFUNCTION("""COMPUTED_VALUE"""),"0426'")</f>
        <v>0426'</v>
      </c>
      <c r="H99" s="6"/>
      <c r="I99" s="6" t="str">
        <f>IFERROR(__xludf.DUMMYFUNCTION("""COMPUTED_VALUE"""),"Yes")</f>
        <v>Yes</v>
      </c>
    </row>
    <row r="100">
      <c r="A100" s="6">
        <f>IFERROR(__xludf.DUMMYFUNCTION("""COMPUTED_VALUE"""),99.0)</f>
        <v>99</v>
      </c>
      <c r="B100" s="6" t="str">
        <f>IFERROR(__xludf.DUMMYFUNCTION("""COMPUTED_VALUE"""),"Taylor, Charlie")</f>
        <v>Taylor, Charlie</v>
      </c>
      <c r="C100" s="6">
        <f>IFERROR(__xludf.DUMMYFUNCTION("""COMPUTED_VALUE"""),2.0)</f>
        <v>2</v>
      </c>
      <c r="D100" s="6" t="str">
        <f>IFERROR(__xludf.DUMMYFUNCTION("""COMPUTED_VALUE"""),"STHERE")</f>
        <v>STHERE</v>
      </c>
      <c r="E100" s="6">
        <f>IFERROR(__xludf.DUMMYFUNCTION("""COMPUTED_VALUE"""),425.0)</f>
        <v>425</v>
      </c>
      <c r="F100" s="6">
        <f>IFERROR(__xludf.DUMMYFUNCTION("""COMPUTED_VALUE"""),3.1819656E7)</f>
        <v>31819656</v>
      </c>
      <c r="G100" s="6" t="str">
        <f>IFERROR(__xludf.DUMMYFUNCTION("""COMPUTED_VALUE"""),"0425'")</f>
        <v>0425'</v>
      </c>
      <c r="H100" s="6" t="str">
        <f>IFERROR(__xludf.DUMMYFUNCTION("""COMPUTED_VALUE"""),"M")</f>
        <v>M</v>
      </c>
      <c r="I100" s="6" t="str">
        <f>IFERROR(__xludf.DUMMYFUNCTION("""COMPUTED_VALUE"""),"Yes")</f>
        <v>Yes</v>
      </c>
    </row>
    <row r="101">
      <c r="A101" s="6">
        <f>IFERROR(__xludf.DUMMYFUNCTION("""COMPUTED_VALUE"""),100.0)</f>
        <v>100</v>
      </c>
      <c r="B101" s="6" t="str">
        <f>IFERROR(__xludf.DUMMYFUNCTION("""COMPUTED_VALUE"""),"Thaden, Cody Alexander")</f>
        <v>Thaden, Cody Alexander</v>
      </c>
      <c r="C101" s="6">
        <f>IFERROR(__xludf.DUMMYFUNCTION("""COMPUTED_VALUE"""),9.0)</f>
        <v>9</v>
      </c>
      <c r="D101" s="6" t="str">
        <f>IFERROR(__xludf.DUMMYFUNCTION("""COMPUTED_VALUE"""),"CLCVRH")</f>
        <v>CLCVRH</v>
      </c>
      <c r="E101" s="6">
        <f>IFERROR(__xludf.DUMMYFUNCTION("""COMPUTED_VALUE"""),412.0)</f>
        <v>412</v>
      </c>
      <c r="F101" s="6">
        <f>IFERROR(__xludf.DUMMYFUNCTION("""COMPUTED_VALUE"""),3.201684E7)</f>
        <v>32016840</v>
      </c>
      <c r="G101" s="6" t="str">
        <f>IFERROR(__xludf.DUMMYFUNCTION("""COMPUTED_VALUE"""),"1125'")</f>
        <v>1125'</v>
      </c>
      <c r="H101" s="6"/>
      <c r="I101" s="6" t="str">
        <f>IFERROR(__xludf.DUMMYFUNCTION("""COMPUTED_VALUE"""),"Yes")</f>
        <v>Yes</v>
      </c>
    </row>
    <row r="102">
      <c r="A102" s="6">
        <f>IFERROR(__xludf.DUMMYFUNCTION("""COMPUTED_VALUE"""),101.0)</f>
        <v>101</v>
      </c>
      <c r="B102" s="6" t="str">
        <f>IFERROR(__xludf.DUMMYFUNCTION("""COMPUTED_VALUE"""),"Thome, Nicholas")</f>
        <v>Thome, Nicholas</v>
      </c>
      <c r="C102" s="6">
        <f>IFERROR(__xludf.DUMMYFUNCTION("""COMPUTED_VALUE"""),4.0)</f>
        <v>4</v>
      </c>
      <c r="D102" s="6" t="str">
        <f>IFERROR(__xludf.DUMMYFUNCTION("""COMPUTED_VALUE"""),"MOSETE")</f>
        <v>MOSETE</v>
      </c>
      <c r="E102" s="6" t="str">
        <f>IFERROR(__xludf.DUMMYFUNCTION("""COMPUTED_VALUE"""),"Unr")</f>
        <v>Unr</v>
      </c>
      <c r="F102" s="6"/>
      <c r="G102" s="6"/>
      <c r="H102" s="6" t="str">
        <f>IFERROR(__xludf.DUMMYFUNCTION("""COMPUTED_VALUE"""),"M")</f>
        <v>M</v>
      </c>
      <c r="I102" s="6" t="str">
        <f>IFERROR(__xludf.DUMMYFUNCTION("""COMPUTED_VALUE"""),"Yes")</f>
        <v>Yes</v>
      </c>
    </row>
    <row r="103">
      <c r="A103" s="6">
        <f>IFERROR(__xludf.DUMMYFUNCTION("""COMPUTED_VALUE"""),102.0)</f>
        <v>102</v>
      </c>
      <c r="B103" s="6" t="str">
        <f>IFERROR(__xludf.DUMMYFUNCTION("""COMPUTED_VALUE"""),"Tobin, Keenan")</f>
        <v>Tobin, Keenan</v>
      </c>
      <c r="C103" s="6" t="str">
        <f>IFERROR(__xludf.DUMMYFUNCTION("""COMPUTED_VALUE"""),"5")</f>
        <v>5</v>
      </c>
      <c r="D103" s="6" t="str">
        <f>IFERROR(__xludf.DUMMYFUNCTION("""COMPUTED_VALUE"""),"STMICE")</f>
        <v>STMICE</v>
      </c>
      <c r="E103" s="6" t="str">
        <f>IFERROR(__xludf.DUMMYFUNCTION("""COMPUTED_VALUE"""),"Unr")</f>
        <v>Unr</v>
      </c>
      <c r="F103" s="6">
        <f>IFERROR(__xludf.DUMMYFUNCTION("""COMPUTED_VALUE"""),3.2385471E7)</f>
        <v>32385471</v>
      </c>
      <c r="G103" s="6" t="str">
        <f>IFERROR(__xludf.DUMMYFUNCTION("""COMPUTED_VALUE"""),"0326'")</f>
        <v>0326'</v>
      </c>
      <c r="H103" s="6"/>
      <c r="I103" s="6" t="str">
        <f>IFERROR(__xludf.DUMMYFUNCTION("""COMPUTED_VALUE"""),"Yes")</f>
        <v>Yes</v>
      </c>
    </row>
    <row r="104">
      <c r="A104" s="6">
        <f>IFERROR(__xludf.DUMMYFUNCTION("""COMPUTED_VALUE"""),103.0)</f>
        <v>103</v>
      </c>
      <c r="B104" s="6" t="str">
        <f>IFERROR(__xludf.DUMMYFUNCTION("""COMPUTED_VALUE"""),"Villamor, Carlo")</f>
        <v>Villamor, Carlo</v>
      </c>
      <c r="C104" s="6">
        <f>IFERROR(__xludf.DUMMYFUNCTION("""COMPUTED_VALUE"""),6.0)</f>
        <v>6</v>
      </c>
      <c r="D104" s="6" t="str">
        <f>IFERROR(__xludf.DUMMYFUNCTION("""COMPUTED_VALUE"""),"STHLNM")</f>
        <v>STHLNM</v>
      </c>
      <c r="E104" s="6">
        <f>IFERROR(__xludf.DUMMYFUNCTION("""COMPUTED_VALUE"""),413.0)</f>
        <v>413</v>
      </c>
      <c r="F104" s="6">
        <f>IFERROR(__xludf.DUMMYFUNCTION("""COMPUTED_VALUE"""),3.0921334E7)</f>
        <v>30921334</v>
      </c>
      <c r="G104" s="6" t="str">
        <f>IFERROR(__xludf.DUMMYFUNCTION("""COMPUTED_VALUE"""),"0426'")</f>
        <v>0426'</v>
      </c>
      <c r="H104" s="6"/>
      <c r="I104" s="6" t="str">
        <f>IFERROR(__xludf.DUMMYFUNCTION("""COMPUTED_VALUE"""),"Yes")</f>
        <v>Yes</v>
      </c>
    </row>
    <row r="105">
      <c r="A105" s="6">
        <f>IFERROR(__xludf.DUMMYFUNCTION("""COMPUTED_VALUE"""),104.0)</f>
        <v>104</v>
      </c>
      <c r="B105" s="6" t="str">
        <f>IFERROR(__xludf.DUMMYFUNCTION("""COMPUTED_VALUE"""),"Villarreal, Isla")</f>
        <v>Villarreal, Isla</v>
      </c>
      <c r="C105" s="6" t="str">
        <f>IFERROR(__xludf.DUMMYFUNCTION("""COMPUTED_VALUE"""),"8")</f>
        <v>8</v>
      </c>
      <c r="D105" s="6" t="str">
        <f>IFERROR(__xludf.DUMMYFUNCTION("""COMPUTED_VALUE"""),"STMICM")</f>
        <v>STMICM</v>
      </c>
      <c r="E105" s="6">
        <f>IFERROR(__xludf.DUMMYFUNCTION("""COMPUTED_VALUE"""),673.0)</f>
        <v>673</v>
      </c>
      <c r="F105" s="6">
        <f>IFERROR(__xludf.DUMMYFUNCTION("""COMPUTED_VALUE"""),3.0760288E7)</f>
        <v>30760288</v>
      </c>
      <c r="G105" s="6" t="str">
        <f>IFERROR(__xludf.DUMMYFUNCTION("""COMPUTED_VALUE"""),"0326'")</f>
        <v>0326'</v>
      </c>
      <c r="H105" s="6"/>
      <c r="I105" s="6" t="str">
        <f>IFERROR(__xludf.DUMMYFUNCTION("""COMPUTED_VALUE"""),"Yes")</f>
        <v>Yes</v>
      </c>
    </row>
    <row r="106">
      <c r="A106" s="6">
        <f>IFERROR(__xludf.DUMMYFUNCTION("""COMPUTED_VALUE"""),105.0)</f>
        <v>105</v>
      </c>
      <c r="B106" s="6" t="str">
        <f>IFERROR(__xludf.DUMMYFUNCTION("""COMPUTED_VALUE"""),"Wong, Elly")</f>
        <v>Wong, Elly</v>
      </c>
      <c r="C106" s="6">
        <f>IFERROR(__xludf.DUMMYFUNCTION("""COMPUTED_VALUE"""),3.0)</f>
        <v>3</v>
      </c>
      <c r="D106" s="6" t="str">
        <f>IFERROR(__xludf.DUMMYFUNCTION("""COMPUTED_VALUE"""),"STLNCE")</f>
        <v>STLNCE</v>
      </c>
      <c r="E106" s="6">
        <f>IFERROR(__xludf.DUMMYFUNCTION("""COMPUTED_VALUE"""),181.0)</f>
        <v>181</v>
      </c>
      <c r="F106" s="6">
        <f>IFERROR(__xludf.DUMMYFUNCTION("""COMPUTED_VALUE"""),3.1815591E7)</f>
        <v>31815591</v>
      </c>
      <c r="G106" s="6" t="str">
        <f>IFERROR(__xludf.DUMMYFUNCTION("""COMPUTED_VALUE"""),"0426'")</f>
        <v>0426'</v>
      </c>
      <c r="H106" s="6"/>
      <c r="I106" s="6" t="str">
        <f>IFERROR(__xludf.DUMMYFUNCTION("""COMPUTED_VALUE"""),"Yes")</f>
        <v>Yes</v>
      </c>
    </row>
    <row r="107">
      <c r="A107" s="6">
        <f>IFERROR(__xludf.DUMMYFUNCTION("""COMPUTED_VALUE"""),106.0)</f>
        <v>106</v>
      </c>
      <c r="B107" s="6" t="str">
        <f>IFERROR(__xludf.DUMMYFUNCTION("""COMPUTED_VALUE"""),"Wu, Harrison")</f>
        <v>Wu, Harrison</v>
      </c>
      <c r="C107" s="6">
        <f>IFERROR(__xludf.DUMMYFUNCTION("""COMPUTED_VALUE"""),3.0)</f>
        <v>3</v>
      </c>
      <c r="D107" s="6" t="str">
        <f>IFERROR(__xludf.DUMMYFUNCTION("""COMPUTED_VALUE"""),"KNKADE")</f>
        <v>KNKADE</v>
      </c>
      <c r="E107" s="6">
        <f>IFERROR(__xludf.DUMMYFUNCTION("""COMPUTED_VALUE"""),629.0)</f>
        <v>629</v>
      </c>
      <c r="F107" s="6">
        <f>IFERROR(__xludf.DUMMYFUNCTION("""COMPUTED_VALUE"""),3.0584197E7)</f>
        <v>30584197</v>
      </c>
      <c r="G107" s="6" t="str">
        <f>IFERROR(__xludf.DUMMYFUNCTION("""COMPUTED_VALUE"""),"1125'")</f>
        <v>1125'</v>
      </c>
      <c r="H107" s="6"/>
      <c r="I107" s="6" t="str">
        <f>IFERROR(__xludf.DUMMYFUNCTION("""COMPUTED_VALUE"""),"Yes")</f>
        <v>Yes</v>
      </c>
    </row>
    <row r="108">
      <c r="A108" s="6">
        <f>IFERROR(__xludf.DUMMYFUNCTION("""COMPUTED_VALUE"""),107.0)</f>
        <v>107</v>
      </c>
      <c r="B108" s="6" t="str">
        <f>IFERROR(__xludf.DUMMYFUNCTION("""COMPUTED_VALUE"""),"Wu, Jayden")</f>
        <v>Wu, Jayden</v>
      </c>
      <c r="C108" s="6">
        <f>IFERROR(__xludf.DUMMYFUNCTION("""COMPUTED_VALUE"""),6.0)</f>
        <v>6</v>
      </c>
      <c r="D108" s="6" t="str">
        <f>IFERROR(__xludf.DUMMYFUNCTION("""COMPUTED_VALUE"""),"VILAGM")</f>
        <v>VILAGM</v>
      </c>
      <c r="E108" s="6">
        <f>IFERROR(__xludf.DUMMYFUNCTION("""COMPUTED_VALUE"""),103.0)</f>
        <v>103</v>
      </c>
      <c r="F108" s="6">
        <f>IFERROR(__xludf.DUMMYFUNCTION("""COMPUTED_VALUE"""),3.1415946E7)</f>
        <v>31415946</v>
      </c>
      <c r="G108" s="6" t="str">
        <f>IFERROR(__xludf.DUMMYFUNCTION("""COMPUTED_VALUE"""),"0926'")</f>
        <v>0926'</v>
      </c>
      <c r="H108" s="6"/>
      <c r="I108" s="6" t="str">
        <f>IFERROR(__xludf.DUMMYFUNCTION("""COMPUTED_VALUE"""),"Yes")</f>
        <v>Yes</v>
      </c>
    </row>
    <row r="109">
      <c r="A109" s="6">
        <f>IFERROR(__xludf.DUMMYFUNCTION("""COMPUTED_VALUE"""),108.0)</f>
        <v>108</v>
      </c>
      <c r="B109" s="6" t="str">
        <f>IFERROR(__xludf.DUMMYFUNCTION("""COMPUTED_VALUE"""),"Zelitt, Daniel")</f>
        <v>Zelitt, Daniel</v>
      </c>
      <c r="C109" s="6">
        <f>IFERROR(__xludf.DUMMYFUNCTION("""COMPUTED_VALUE"""),5.0)</f>
        <v>5</v>
      </c>
      <c r="D109" s="6" t="str">
        <f>IFERROR(__xludf.DUMMYFUNCTION("""COMPUTED_VALUE"""),"AWTYE")</f>
        <v>AWTYE</v>
      </c>
      <c r="E109" s="6">
        <f>IFERROR(__xludf.DUMMYFUNCTION("""COMPUTED_VALUE"""),780.0)</f>
        <v>780</v>
      </c>
      <c r="F109" s="6">
        <f>IFERROR(__xludf.DUMMYFUNCTION("""COMPUTED_VALUE"""),3.2305024E7)</f>
        <v>32305024</v>
      </c>
      <c r="G109" s="6" t="str">
        <f>IFERROR(__xludf.DUMMYFUNCTION("""COMPUTED_VALUE"""),"0227'")</f>
        <v>0227'</v>
      </c>
      <c r="H109" s="6"/>
      <c r="I109" s="6" t="str">
        <f>IFERROR(__xludf.DUMMYFUNCTION("""COMPUTED_VALUE"""),"Yes")</f>
        <v>Yes</v>
      </c>
    </row>
    <row r="110">
      <c r="A110" s="6"/>
      <c r="B110" s="6"/>
      <c r="C110" s="6"/>
      <c r="D110" s="6"/>
      <c r="E110" s="6"/>
      <c r="F110" s="6"/>
      <c r="G110" s="6"/>
      <c r="H110" s="6"/>
      <c r="I110" s="6"/>
    </row>
    <row r="111">
      <c r="A111" s="6"/>
      <c r="B111" s="6"/>
      <c r="C111" s="6"/>
      <c r="D111" s="6"/>
      <c r="E111" s="6"/>
      <c r="F111" s="6"/>
      <c r="G111" s="6"/>
      <c r="H111" s="6"/>
      <c r="I111" s="6"/>
    </row>
    <row r="112">
      <c r="A112" s="6"/>
      <c r="B112" s="6"/>
      <c r="C112" s="6"/>
      <c r="D112" s="6"/>
      <c r="E112" s="6"/>
      <c r="F112" s="6"/>
      <c r="G112" s="6"/>
      <c r="H112" s="6"/>
      <c r="I112" s="6"/>
    </row>
    <row r="113">
      <c r="A113" s="6"/>
      <c r="B113" s="6"/>
      <c r="C113" s="6"/>
      <c r="D113" s="6"/>
      <c r="E113" s="6"/>
      <c r="F113" s="6"/>
      <c r="G113" s="6"/>
      <c r="H113" s="6"/>
      <c r="I113" s="6"/>
    </row>
    <row r="114">
      <c r="A114" s="6"/>
      <c r="B114" s="6"/>
      <c r="C114" s="6"/>
      <c r="D114" s="6"/>
      <c r="E114" s="6"/>
      <c r="F114" s="6"/>
      <c r="G114" s="6"/>
      <c r="H114" s="6"/>
      <c r="I114" s="6"/>
    </row>
    <row r="115">
      <c r="A115" s="6"/>
      <c r="B115" s="6"/>
      <c r="C115" s="6"/>
      <c r="D115" s="6"/>
      <c r="E115" s="6"/>
      <c r="F115" s="6"/>
      <c r="G115" s="6"/>
      <c r="H115" s="6"/>
      <c r="I115" s="6"/>
    </row>
    <row r="116">
      <c r="A116" s="6"/>
      <c r="B116" s="6"/>
      <c r="C116" s="6"/>
      <c r="D116" s="6"/>
      <c r="E116" s="6"/>
      <c r="F116" s="6"/>
      <c r="G116" s="6"/>
      <c r="H116" s="6"/>
      <c r="I116" s="6"/>
    </row>
    <row r="117">
      <c r="A117" s="6"/>
      <c r="B117" s="6"/>
      <c r="C117" s="6"/>
      <c r="D117" s="6"/>
      <c r="E117" s="6"/>
      <c r="F117" s="6"/>
      <c r="G117" s="6"/>
      <c r="H117" s="6"/>
      <c r="I117" s="6"/>
    </row>
    <row r="118">
      <c r="A118" s="6"/>
      <c r="B118" s="6"/>
      <c r="C118" s="6"/>
      <c r="D118" s="6"/>
      <c r="E118" s="6"/>
      <c r="F118" s="6"/>
      <c r="G118" s="6"/>
      <c r="H118" s="6"/>
      <c r="I118" s="6"/>
    </row>
    <row r="119">
      <c r="A119" s="6"/>
      <c r="B119" s="6"/>
      <c r="C119" s="6"/>
      <c r="D119" s="6"/>
      <c r="E119" s="6"/>
      <c r="F119" s="6"/>
      <c r="G119" s="6"/>
      <c r="H119" s="6"/>
      <c r="I119" s="6"/>
    </row>
    <row r="120">
      <c r="A120" s="6"/>
      <c r="B120" s="6"/>
      <c r="C120" s="6"/>
      <c r="D120" s="6"/>
      <c r="E120" s="6"/>
      <c r="F120" s="6"/>
      <c r="G120" s="6"/>
      <c r="H120" s="6"/>
      <c r="I120" s="6"/>
    </row>
    <row r="121">
      <c r="A121" s="6"/>
      <c r="B121" s="6"/>
      <c r="C121" s="6"/>
      <c r="D121" s="6"/>
      <c r="E121" s="6"/>
      <c r="F121" s="6"/>
      <c r="G121" s="6"/>
      <c r="H121" s="6"/>
      <c r="I121" s="6"/>
    </row>
    <row r="122">
      <c r="A122" s="6"/>
      <c r="B122" s="6"/>
      <c r="C122" s="6"/>
      <c r="D122" s="6"/>
      <c r="E122" s="6"/>
      <c r="F122" s="6"/>
      <c r="G122" s="6"/>
      <c r="H122" s="6"/>
      <c r="I122" s="6"/>
    </row>
    <row r="123">
      <c r="A123" s="6"/>
      <c r="B123" s="6"/>
      <c r="C123" s="6"/>
      <c r="D123" s="6"/>
      <c r="E123" s="6"/>
      <c r="F123" s="6"/>
      <c r="G123" s="6"/>
      <c r="H123" s="6"/>
      <c r="I123" s="6"/>
    </row>
    <row r="124">
      <c r="A124" s="6"/>
      <c r="B124" s="6"/>
      <c r="C124" s="6"/>
      <c r="D124" s="6"/>
      <c r="E124" s="6"/>
      <c r="F124" s="6"/>
      <c r="G124" s="6"/>
      <c r="H124" s="6"/>
      <c r="I124" s="6"/>
    </row>
    <row r="125">
      <c r="A125" s="6"/>
      <c r="B125" s="6"/>
      <c r="C125" s="6"/>
      <c r="D125" s="6"/>
      <c r="E125" s="6"/>
      <c r="F125" s="6"/>
      <c r="G125" s="6"/>
      <c r="H125" s="6"/>
      <c r="I125" s="6"/>
    </row>
    <row r="126">
      <c r="A126" s="6"/>
      <c r="B126" s="6"/>
      <c r="C126" s="6"/>
      <c r="D126" s="6"/>
      <c r="E126" s="6"/>
      <c r="F126" s="6"/>
      <c r="G126" s="6"/>
      <c r="H126" s="6"/>
      <c r="I126" s="6"/>
    </row>
    <row r="127">
      <c r="A127" s="6"/>
      <c r="B127" s="6"/>
      <c r="C127" s="6"/>
      <c r="D127" s="6"/>
      <c r="E127" s="6"/>
      <c r="F127" s="6"/>
      <c r="G127" s="6"/>
      <c r="H127" s="6"/>
      <c r="I127" s="6"/>
    </row>
    <row r="128">
      <c r="A128" s="6"/>
      <c r="B128" s="6"/>
      <c r="C128" s="6"/>
      <c r="D128" s="6"/>
      <c r="E128" s="6"/>
      <c r="F128" s="6"/>
      <c r="G128" s="6"/>
      <c r="H128" s="6"/>
      <c r="I128" s="6"/>
    </row>
    <row r="129">
      <c r="A129" s="6"/>
      <c r="B129" s="6"/>
      <c r="C129" s="6"/>
      <c r="D129" s="6"/>
      <c r="E129" s="6"/>
      <c r="F129" s="6"/>
      <c r="G129" s="6"/>
      <c r="H129" s="6"/>
      <c r="I129" s="6"/>
    </row>
    <row r="130">
      <c r="A130" s="6"/>
      <c r="B130" s="6"/>
      <c r="C130" s="6"/>
      <c r="D130" s="6"/>
      <c r="E130" s="6"/>
      <c r="F130" s="6"/>
      <c r="G130" s="6"/>
      <c r="H130" s="6"/>
      <c r="I130" s="6"/>
    </row>
    <row r="131">
      <c r="A131" s="6"/>
      <c r="B131" s="6"/>
      <c r="C131" s="6"/>
      <c r="D131" s="6"/>
      <c r="E131" s="6"/>
      <c r="F131" s="6"/>
      <c r="G131" s="6"/>
      <c r="H131" s="6"/>
      <c r="I131" s="6"/>
    </row>
    <row r="132">
      <c r="A132" s="6"/>
      <c r="B132" s="6"/>
      <c r="C132" s="6"/>
      <c r="D132" s="6"/>
      <c r="E132" s="6"/>
      <c r="F132" s="6"/>
      <c r="G132" s="6"/>
      <c r="H132" s="6"/>
      <c r="I132" s="6"/>
    </row>
    <row r="133">
      <c r="A133" s="6"/>
      <c r="B133" s="6"/>
      <c r="C133" s="6"/>
      <c r="D133" s="6"/>
      <c r="E133" s="6"/>
      <c r="F133" s="6"/>
      <c r="G133" s="6"/>
      <c r="H133" s="6"/>
      <c r="I133" s="6"/>
    </row>
    <row r="134">
      <c r="A134" s="6"/>
      <c r="B134" s="6"/>
      <c r="C134" s="6"/>
      <c r="D134" s="6"/>
      <c r="E134" s="6"/>
      <c r="F134" s="6"/>
      <c r="G134" s="6"/>
      <c r="H134" s="6"/>
      <c r="I134" s="6"/>
    </row>
    <row r="135">
      <c r="A135" s="6"/>
      <c r="B135" s="6"/>
      <c r="C135" s="6"/>
      <c r="D135" s="6"/>
      <c r="E135" s="6"/>
      <c r="F135" s="6"/>
      <c r="G135" s="6"/>
      <c r="H135" s="6"/>
      <c r="I135" s="6"/>
    </row>
    <row r="136">
      <c r="A136" s="6"/>
      <c r="B136" s="6"/>
      <c r="C136" s="6"/>
      <c r="D136" s="6"/>
      <c r="E136" s="6"/>
      <c r="F136" s="6"/>
      <c r="G136" s="6"/>
      <c r="H136" s="6"/>
      <c r="I136" s="6"/>
    </row>
    <row r="137">
      <c r="A137" s="6"/>
      <c r="B137" s="6"/>
      <c r="C137" s="6"/>
      <c r="D137" s="6"/>
      <c r="E137" s="6"/>
      <c r="F137" s="6"/>
      <c r="G137" s="6"/>
      <c r="H137" s="6"/>
      <c r="I137" s="6"/>
    </row>
    <row r="138">
      <c r="A138" s="6"/>
      <c r="B138" s="6"/>
      <c r="C138" s="6"/>
      <c r="D138" s="6"/>
      <c r="E138" s="6"/>
      <c r="F138" s="6"/>
      <c r="G138" s="6"/>
      <c r="H138" s="6"/>
      <c r="I138" s="6"/>
    </row>
    <row r="139">
      <c r="A139" s="6"/>
      <c r="B139" s="6"/>
      <c r="C139" s="6"/>
      <c r="D139" s="6"/>
      <c r="E139" s="6"/>
      <c r="F139" s="6"/>
      <c r="G139" s="6"/>
      <c r="H139" s="6"/>
      <c r="I139" s="6"/>
    </row>
    <row r="140">
      <c r="A140" s="6"/>
      <c r="B140" s="6"/>
      <c r="C140" s="6"/>
      <c r="D140" s="6"/>
      <c r="E140" s="6"/>
      <c r="F140" s="6"/>
      <c r="G140" s="6"/>
      <c r="H140" s="6"/>
      <c r="I140" s="6"/>
    </row>
    <row r="141">
      <c r="A141" s="6"/>
      <c r="B141" s="6"/>
      <c r="C141" s="6"/>
      <c r="D141" s="6"/>
      <c r="E141" s="6"/>
      <c r="F141" s="6"/>
      <c r="G141" s="6"/>
      <c r="H141" s="6"/>
      <c r="I141" s="6"/>
    </row>
    <row r="142">
      <c r="A142" s="6"/>
      <c r="B142" s="6"/>
      <c r="C142" s="6"/>
      <c r="D142" s="6"/>
      <c r="E142" s="6"/>
      <c r="F142" s="6"/>
      <c r="G142" s="6"/>
      <c r="H142" s="6"/>
      <c r="I142" s="6"/>
    </row>
    <row r="143">
      <c r="A143" s="6"/>
      <c r="B143" s="6"/>
      <c r="C143" s="6"/>
      <c r="D143" s="6"/>
      <c r="E143" s="6"/>
      <c r="F143" s="6"/>
      <c r="G143" s="6"/>
      <c r="H143" s="6"/>
      <c r="I143" s="6"/>
    </row>
    <row r="144">
      <c r="A144" s="6"/>
      <c r="B144" s="6"/>
      <c r="C144" s="6"/>
      <c r="D144" s="6"/>
      <c r="E144" s="6"/>
      <c r="F144" s="6"/>
      <c r="G144" s="6"/>
      <c r="H144" s="6"/>
      <c r="I144" s="6"/>
    </row>
    <row r="145">
      <c r="A145" s="6"/>
      <c r="B145" s="6"/>
      <c r="C145" s="6"/>
      <c r="D145" s="6"/>
      <c r="E145" s="6"/>
      <c r="F145" s="6"/>
      <c r="G145" s="6"/>
      <c r="H145" s="6"/>
      <c r="I145" s="6"/>
    </row>
    <row r="146">
      <c r="A146" s="6"/>
      <c r="B146" s="6"/>
      <c r="C146" s="6"/>
      <c r="D146" s="6"/>
      <c r="E146" s="6"/>
      <c r="F146" s="6"/>
      <c r="G146" s="6"/>
      <c r="H146" s="6"/>
      <c r="I146" s="6"/>
    </row>
    <row r="147">
      <c r="A147" s="6"/>
      <c r="B147" s="6"/>
      <c r="C147" s="6"/>
      <c r="D147" s="6"/>
      <c r="E147" s="6"/>
      <c r="F147" s="6"/>
      <c r="G147" s="6"/>
      <c r="H147" s="6"/>
      <c r="I147" s="6"/>
    </row>
    <row r="148">
      <c r="A148" s="6"/>
      <c r="B148" s="6"/>
      <c r="C148" s="6"/>
      <c r="D148" s="6"/>
      <c r="E148" s="6"/>
      <c r="F148" s="6"/>
      <c r="G148" s="6"/>
      <c r="H148" s="6"/>
      <c r="I148" s="6"/>
    </row>
    <row r="149">
      <c r="A149" s="6"/>
      <c r="B149" s="6"/>
      <c r="C149" s="6"/>
      <c r="D149" s="6"/>
      <c r="E149" s="6"/>
      <c r="F149" s="6"/>
      <c r="G149" s="6"/>
      <c r="H149" s="6"/>
      <c r="I149" s="6"/>
    </row>
    <row r="150">
      <c r="A150" s="6"/>
      <c r="B150" s="6"/>
      <c r="C150" s="6"/>
      <c r="D150" s="6"/>
      <c r="E150" s="6"/>
      <c r="F150" s="6"/>
      <c r="G150" s="6"/>
      <c r="H150" s="6"/>
      <c r="I150" s="6"/>
    </row>
    <row r="151">
      <c r="A151" s="6"/>
      <c r="B151" s="6"/>
      <c r="C151" s="6"/>
      <c r="D151" s="6"/>
      <c r="E151" s="6"/>
      <c r="F151" s="6"/>
      <c r="G151" s="6"/>
      <c r="H151" s="6"/>
      <c r="I151" s="6"/>
    </row>
    <row r="152">
      <c r="A152" s="6"/>
      <c r="B152" s="6"/>
      <c r="C152" s="6"/>
      <c r="D152" s="6"/>
      <c r="E152" s="6"/>
      <c r="F152" s="6"/>
      <c r="G152" s="6"/>
      <c r="H152" s="6"/>
      <c r="I152" s="6"/>
    </row>
    <row r="153">
      <c r="A153" s="6"/>
      <c r="B153" s="6"/>
      <c r="C153" s="6"/>
      <c r="D153" s="6"/>
      <c r="E153" s="6"/>
      <c r="F153" s="6"/>
      <c r="G153" s="6"/>
      <c r="H153" s="6"/>
      <c r="I153" s="6"/>
    </row>
    <row r="154">
      <c r="A154" s="6"/>
      <c r="B154" s="6"/>
      <c r="C154" s="6"/>
      <c r="D154" s="6"/>
      <c r="E154" s="6"/>
      <c r="F154" s="6"/>
      <c r="G154" s="6"/>
      <c r="H154" s="6"/>
      <c r="I154" s="6"/>
    </row>
    <row r="155">
      <c r="A155" s="6"/>
      <c r="B155" s="6"/>
      <c r="C155" s="6"/>
      <c r="D155" s="6"/>
      <c r="E155" s="6"/>
      <c r="F155" s="6"/>
      <c r="G155" s="6"/>
      <c r="H155" s="6"/>
      <c r="I155" s="6"/>
    </row>
    <row r="156">
      <c r="A156" s="6"/>
      <c r="B156" s="6"/>
      <c r="C156" s="6"/>
      <c r="D156" s="6"/>
      <c r="E156" s="6"/>
      <c r="F156" s="6"/>
      <c r="G156" s="6"/>
      <c r="H156" s="6"/>
      <c r="I156" s="6"/>
    </row>
    <row r="157">
      <c r="A157" s="6"/>
      <c r="B157" s="6"/>
      <c r="C157" s="6"/>
      <c r="D157" s="6"/>
      <c r="E157" s="6"/>
      <c r="F157" s="6"/>
      <c r="G157" s="6"/>
      <c r="H157" s="6"/>
      <c r="I157" s="6"/>
    </row>
    <row r="158">
      <c r="A158" s="6"/>
      <c r="B158" s="6"/>
      <c r="C158" s="6"/>
      <c r="D158" s="6"/>
      <c r="E158" s="6"/>
      <c r="F158" s="6"/>
      <c r="G158" s="6"/>
      <c r="H158" s="6"/>
      <c r="I158" s="6"/>
    </row>
    <row r="159">
      <c r="A159" s="6"/>
      <c r="B159" s="6"/>
      <c r="C159" s="6"/>
      <c r="D159" s="6"/>
      <c r="E159" s="6"/>
      <c r="F159" s="6"/>
      <c r="G159" s="6"/>
      <c r="H159" s="6"/>
      <c r="I159" s="6"/>
    </row>
    <row r="160">
      <c r="A160" s="6"/>
      <c r="B160" s="6"/>
      <c r="C160" s="6"/>
      <c r="D160" s="6"/>
      <c r="E160" s="6"/>
      <c r="F160" s="6"/>
      <c r="G160" s="6"/>
      <c r="H160" s="6"/>
      <c r="I160" s="6"/>
    </row>
    <row r="161">
      <c r="A161" s="6"/>
      <c r="B161" s="6"/>
      <c r="C161" s="6"/>
      <c r="D161" s="6"/>
      <c r="E161" s="6"/>
      <c r="F161" s="6"/>
      <c r="G161" s="6"/>
      <c r="H161" s="6"/>
      <c r="I161" s="6"/>
    </row>
    <row r="162">
      <c r="A162" s="6"/>
      <c r="B162" s="6"/>
      <c r="C162" s="6"/>
      <c r="D162" s="6"/>
      <c r="E162" s="6"/>
      <c r="F162" s="6"/>
      <c r="G162" s="6"/>
      <c r="H162" s="6"/>
      <c r="I162" s="6"/>
    </row>
    <row r="163">
      <c r="A163" s="6"/>
      <c r="B163" s="6"/>
      <c r="C163" s="6"/>
      <c r="D163" s="6"/>
      <c r="E163" s="6"/>
      <c r="F163" s="6"/>
      <c r="G163" s="6"/>
      <c r="H163" s="6"/>
      <c r="I163" s="6"/>
    </row>
    <row r="164">
      <c r="A164" s="6"/>
      <c r="B164" s="6"/>
      <c r="C164" s="6"/>
      <c r="D164" s="6"/>
      <c r="E164" s="6"/>
      <c r="F164" s="6"/>
      <c r="G164" s="6"/>
      <c r="H164" s="6"/>
      <c r="I164" s="6"/>
    </row>
    <row r="165">
      <c r="A165" s="6"/>
      <c r="B165" s="6"/>
      <c r="C165" s="6"/>
      <c r="D165" s="6"/>
      <c r="E165" s="6"/>
      <c r="F165" s="6"/>
      <c r="G165" s="6"/>
      <c r="H165" s="6"/>
      <c r="I165" s="6"/>
    </row>
    <row r="166">
      <c r="A166" s="6"/>
      <c r="B166" s="6"/>
      <c r="C166" s="6"/>
      <c r="D166" s="6"/>
      <c r="E166" s="6"/>
      <c r="F166" s="6"/>
      <c r="G166" s="6"/>
      <c r="H166" s="6"/>
      <c r="I166" s="6"/>
    </row>
    <row r="167">
      <c r="A167" s="6"/>
      <c r="B167" s="6"/>
      <c r="C167" s="6"/>
      <c r="D167" s="6"/>
      <c r="E167" s="6"/>
      <c r="F167" s="6"/>
      <c r="G167" s="6"/>
      <c r="H167" s="6"/>
      <c r="I167" s="6"/>
    </row>
    <row r="168">
      <c r="A168" s="6"/>
      <c r="B168" s="6"/>
      <c r="C168" s="6"/>
      <c r="D168" s="6"/>
      <c r="E168" s="6"/>
      <c r="F168" s="6"/>
      <c r="G168" s="6"/>
      <c r="H168" s="6"/>
      <c r="I168" s="6"/>
    </row>
    <row r="169">
      <c r="A169" s="6"/>
      <c r="B169" s="6"/>
      <c r="C169" s="6"/>
      <c r="D169" s="6"/>
      <c r="E169" s="6"/>
      <c r="F169" s="6"/>
      <c r="G169" s="6"/>
      <c r="H169" s="6"/>
      <c r="I169" s="6"/>
    </row>
    <row r="170">
      <c r="A170" s="6"/>
      <c r="B170" s="6"/>
      <c r="C170" s="6"/>
      <c r="D170" s="6"/>
      <c r="E170" s="6"/>
      <c r="F170" s="6"/>
      <c r="G170" s="6"/>
      <c r="H170" s="6"/>
      <c r="I170" s="6"/>
    </row>
    <row r="171">
      <c r="A171" s="6"/>
      <c r="B171" s="6"/>
      <c r="C171" s="6"/>
      <c r="D171" s="6"/>
      <c r="E171" s="6"/>
      <c r="F171" s="6"/>
      <c r="G171" s="6"/>
      <c r="H171" s="6"/>
      <c r="I171" s="6"/>
    </row>
    <row r="172">
      <c r="A172" s="6"/>
      <c r="B172" s="6"/>
      <c r="C172" s="6"/>
      <c r="D172" s="6"/>
      <c r="E172" s="6"/>
      <c r="F172" s="6"/>
      <c r="G172" s="6"/>
      <c r="H172" s="6"/>
      <c r="I172" s="6"/>
    </row>
    <row r="173">
      <c r="A173" s="6"/>
      <c r="B173" s="6"/>
      <c r="C173" s="6"/>
      <c r="D173" s="6"/>
      <c r="E173" s="6"/>
      <c r="F173" s="6"/>
      <c r="G173" s="6"/>
      <c r="H173" s="6"/>
      <c r="I173" s="6"/>
    </row>
    <row r="174">
      <c r="A174" s="6"/>
      <c r="B174" s="6"/>
      <c r="C174" s="6"/>
      <c r="D174" s="6"/>
      <c r="E174" s="6"/>
      <c r="F174" s="6"/>
      <c r="G174" s="6"/>
      <c r="H174" s="6"/>
      <c r="I174" s="6"/>
    </row>
    <row r="175">
      <c r="A175" s="6"/>
      <c r="B175" s="6"/>
      <c r="C175" s="6"/>
      <c r="D175" s="6"/>
      <c r="E175" s="6"/>
      <c r="F175" s="6"/>
      <c r="G175" s="6"/>
      <c r="H175" s="6"/>
      <c r="I175" s="6"/>
    </row>
    <row r="176">
      <c r="A176" s="6"/>
      <c r="B176" s="6"/>
      <c r="C176" s="6"/>
      <c r="D176" s="6"/>
      <c r="E176" s="6"/>
      <c r="F176" s="6"/>
      <c r="G176" s="6"/>
      <c r="H176" s="6"/>
      <c r="I176" s="6"/>
    </row>
    <row r="177">
      <c r="A177" s="6"/>
      <c r="B177" s="6"/>
      <c r="C177" s="6"/>
      <c r="D177" s="6"/>
      <c r="E177" s="6"/>
      <c r="F177" s="6"/>
      <c r="G177" s="6"/>
      <c r="H177" s="6"/>
      <c r="I177" s="6"/>
    </row>
    <row r="178">
      <c r="A178" s="6"/>
      <c r="B178" s="6"/>
      <c r="C178" s="6"/>
      <c r="D178" s="6"/>
      <c r="E178" s="6"/>
      <c r="F178" s="6"/>
      <c r="G178" s="6"/>
      <c r="H178" s="6"/>
      <c r="I178" s="6"/>
    </row>
    <row r="179">
      <c r="A179" s="6"/>
      <c r="B179" s="6"/>
      <c r="C179" s="6"/>
      <c r="D179" s="6"/>
      <c r="E179" s="6"/>
      <c r="F179" s="6"/>
      <c r="G179" s="6"/>
      <c r="H179" s="6"/>
      <c r="I179" s="6"/>
    </row>
    <row r="180">
      <c r="A180" s="6"/>
      <c r="B180" s="6"/>
      <c r="C180" s="6"/>
      <c r="D180" s="6"/>
      <c r="E180" s="6"/>
      <c r="F180" s="6"/>
      <c r="G180" s="6"/>
      <c r="H180" s="6"/>
      <c r="I180" s="6"/>
    </row>
    <row r="181">
      <c r="A181" s="6"/>
      <c r="B181" s="6"/>
      <c r="C181" s="6"/>
      <c r="D181" s="6"/>
      <c r="E181" s="6"/>
      <c r="F181" s="6"/>
      <c r="G181" s="6"/>
      <c r="H181" s="6"/>
      <c r="I181" s="6"/>
    </row>
    <row r="182">
      <c r="A182" s="6"/>
      <c r="B182" s="6"/>
      <c r="C182" s="6"/>
      <c r="D182" s="6"/>
      <c r="E182" s="6"/>
      <c r="F182" s="6"/>
      <c r="G182" s="6"/>
      <c r="H182" s="6"/>
      <c r="I182" s="6"/>
    </row>
    <row r="183">
      <c r="A183" s="6"/>
      <c r="B183" s="6"/>
      <c r="C183" s="6"/>
      <c r="D183" s="6"/>
      <c r="E183" s="6"/>
      <c r="F183" s="6"/>
      <c r="G183" s="6"/>
      <c r="H183" s="6"/>
      <c r="I183" s="6"/>
    </row>
    <row r="184">
      <c r="A184" s="6"/>
      <c r="B184" s="6"/>
      <c r="C184" s="6"/>
      <c r="D184" s="6"/>
      <c r="E184" s="6"/>
      <c r="F184" s="6"/>
      <c r="G184" s="6"/>
      <c r="H184" s="6"/>
      <c r="I184" s="6"/>
    </row>
    <row r="185">
      <c r="A185" s="6"/>
      <c r="B185" s="6"/>
      <c r="C185" s="6"/>
      <c r="D185" s="6"/>
      <c r="E185" s="6"/>
      <c r="F185" s="6"/>
      <c r="G185" s="6"/>
      <c r="H185" s="6"/>
      <c r="I185" s="6"/>
    </row>
    <row r="186">
      <c r="A186" s="6"/>
      <c r="B186" s="6"/>
      <c r="C186" s="6"/>
      <c r="D186" s="6"/>
      <c r="E186" s="6"/>
      <c r="F186" s="6"/>
      <c r="G186" s="6"/>
      <c r="H186" s="6"/>
      <c r="I186" s="6"/>
    </row>
    <row r="187">
      <c r="A187" s="6"/>
      <c r="B187" s="6"/>
      <c r="C187" s="6"/>
      <c r="D187" s="6"/>
      <c r="E187" s="6"/>
      <c r="F187" s="6"/>
      <c r="G187" s="6"/>
      <c r="H187" s="6"/>
      <c r="I187" s="6"/>
    </row>
    <row r="188">
      <c r="A188" s="6"/>
      <c r="B188" s="6"/>
      <c r="C188" s="6"/>
      <c r="D188" s="6"/>
      <c r="E188" s="6"/>
      <c r="F188" s="6"/>
      <c r="G188" s="6"/>
      <c r="H188" s="6"/>
      <c r="I188" s="6"/>
    </row>
    <row r="189">
      <c r="A189" s="6"/>
      <c r="B189" s="6"/>
      <c r="C189" s="6"/>
      <c r="D189" s="6"/>
      <c r="E189" s="6"/>
      <c r="F189" s="6"/>
      <c r="G189" s="6"/>
      <c r="H189" s="6"/>
      <c r="I189" s="6"/>
    </row>
    <row r="190">
      <c r="A190" s="6"/>
      <c r="B190" s="6"/>
      <c r="C190" s="6"/>
      <c r="D190" s="6"/>
      <c r="E190" s="6"/>
      <c r="F190" s="6"/>
      <c r="G190" s="6"/>
      <c r="H190" s="6"/>
      <c r="I190" s="6"/>
    </row>
    <row r="191">
      <c r="A191" s="6"/>
      <c r="B191" s="6"/>
      <c r="C191" s="6"/>
      <c r="D191" s="6"/>
      <c r="E191" s="6"/>
      <c r="F191" s="6"/>
      <c r="G191" s="6"/>
      <c r="H191" s="6"/>
      <c r="I191" s="6"/>
    </row>
    <row r="192">
      <c r="A192" s="6"/>
      <c r="B192" s="6"/>
      <c r="C192" s="6"/>
      <c r="D192" s="6"/>
      <c r="E192" s="6"/>
      <c r="F192" s="6"/>
      <c r="G192" s="6"/>
      <c r="H192" s="6"/>
      <c r="I192" s="6"/>
    </row>
    <row r="193">
      <c r="A193" s="6"/>
      <c r="B193" s="6"/>
      <c r="C193" s="6"/>
      <c r="D193" s="6"/>
      <c r="E193" s="6"/>
      <c r="F193" s="6"/>
      <c r="G193" s="6"/>
      <c r="H193" s="6"/>
      <c r="I193" s="6"/>
    </row>
    <row r="194">
      <c r="A194" s="6"/>
      <c r="B194" s="6"/>
      <c r="C194" s="6"/>
      <c r="D194" s="6"/>
      <c r="E194" s="6"/>
      <c r="F194" s="6"/>
      <c r="G194" s="6"/>
      <c r="H194" s="6"/>
      <c r="I194" s="6"/>
    </row>
    <row r="195">
      <c r="A195" s="6"/>
      <c r="B195" s="6"/>
      <c r="C195" s="6"/>
      <c r="D195" s="6"/>
      <c r="E195" s="6"/>
      <c r="F195" s="6"/>
      <c r="G195" s="6"/>
      <c r="H195" s="6"/>
      <c r="I195" s="6"/>
    </row>
    <row r="196">
      <c r="A196" s="6"/>
      <c r="B196" s="6"/>
      <c r="C196" s="6"/>
      <c r="D196" s="6"/>
      <c r="E196" s="6"/>
      <c r="F196" s="6"/>
      <c r="G196" s="6"/>
      <c r="H196" s="6"/>
      <c r="I196" s="6"/>
    </row>
    <row r="197">
      <c r="A197" s="6"/>
      <c r="B197" s="6"/>
      <c r="C197" s="6"/>
      <c r="D197" s="6"/>
      <c r="E197" s="6"/>
      <c r="F197" s="6"/>
      <c r="G197" s="6"/>
      <c r="H197" s="6"/>
      <c r="I197" s="6"/>
    </row>
    <row r="198">
      <c r="A198" s="6"/>
      <c r="B198" s="6"/>
      <c r="C198" s="6"/>
      <c r="D198" s="6"/>
      <c r="E198" s="6"/>
      <c r="F198" s="6"/>
      <c r="G198" s="6"/>
      <c r="H198" s="6"/>
      <c r="I198" s="6"/>
    </row>
    <row r="199">
      <c r="A199" s="6"/>
      <c r="B199" s="6"/>
      <c r="C199" s="6"/>
      <c r="D199" s="6"/>
      <c r="E199" s="6"/>
      <c r="F199" s="6"/>
      <c r="G199" s="6"/>
      <c r="H199" s="6"/>
      <c r="I199" s="6"/>
    </row>
  </sheetData>
  <conditionalFormatting sqref="A2:C199 E2:I199 D3:D199">
    <cfRule type="expression" dxfId="0" priority="1">
      <formula>AND($H2="M",NOT(ISBLANK($B2)))</formula>
    </cfRule>
  </conditionalFormatting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27.75"/>
    <col customWidth="1" min="3" max="3" width="17.13"/>
  </cols>
  <sheetData>
    <row r="1">
      <c r="A1" s="7" t="str">
        <f>IFERROR(__xludf.DUMMYFUNCTION("IMPORTRANGE(""https://docs.google.com/spreadsheets/d/19rN6EQeMqix9o3y7vP9ujlK61iXqajzQ9NyLkaJsXRA"", ""'School List'!A1:C60"")"),"Code")</f>
        <v>Code</v>
      </c>
      <c r="B1" s="6" t="str">
        <f>IFERROR(__xludf.DUMMYFUNCTION("""COMPUTED_VALUE"""),"Name")</f>
        <v>Name</v>
      </c>
      <c r="C1" s="6" t="str">
        <f>IFERROR(__xludf.DUMMYFUNCTION("""COMPUTED_VALUE"""),"City/State")</f>
        <v>City/State</v>
      </c>
    </row>
    <row r="2">
      <c r="A2" s="1" t="str">
        <f>IFERROR(__xludf.DUMMYFUNCTION("""COMPUTED_VALUE"""),"ANORTE")</f>
        <v>ANORTE</v>
      </c>
      <c r="B2" s="1" t="str">
        <f>IFERROR(__xludf.DUMMYFUNCTION("""COMPUTED_VALUE"""),"Annunciation Orthodox School Elem")</f>
        <v>Annunciation Orthodox School Elem</v>
      </c>
      <c r="C2" s="1" t="str">
        <f>IFERROR(__xludf.DUMMYFUNCTION("""COMPUTED_VALUE"""),"Houston, Texas")</f>
        <v>Houston, Texas</v>
      </c>
    </row>
    <row r="3">
      <c r="A3" s="1" t="str">
        <f>IFERROR(__xludf.DUMMYFUNCTION("""COMPUTED_VALUE"""),"ARISCE")</f>
        <v>ARISCE</v>
      </c>
      <c r="B3" s="1" t="str">
        <f>IFERROR(__xludf.DUMMYFUNCTION("""COMPUTED_VALUE"""),"Aristoi Classical Cypress Elem")</f>
        <v>Aristoi Classical Cypress Elem</v>
      </c>
      <c r="C3" s="1" t="str">
        <f>IFERROR(__xludf.DUMMYFUNCTION("""COMPUTED_VALUE"""),"Houston, Texas")</f>
        <v>Houston, Texas</v>
      </c>
    </row>
    <row r="4">
      <c r="A4" s="1" t="str">
        <f>IFERROR(__xludf.DUMMYFUNCTION("""COMPUTED_VALUE"""),"ARISCM")</f>
        <v>ARISCM</v>
      </c>
      <c r="B4" s="1" t="str">
        <f>IFERROR(__xludf.DUMMYFUNCTION("""COMPUTED_VALUE"""),"Aristoi Classical Cypress MS")</f>
        <v>Aristoi Classical Cypress MS</v>
      </c>
      <c r="C4" s="1" t="str">
        <f>IFERROR(__xludf.DUMMYFUNCTION("""COMPUTED_VALUE"""),"Houston, Texas")</f>
        <v>Houston, Texas</v>
      </c>
    </row>
    <row r="5">
      <c r="A5" s="1" t="str">
        <f>IFERROR(__xludf.DUMMYFUNCTION("""COMPUTED_VALUE"""),"AWTYE")</f>
        <v>AWTYE</v>
      </c>
      <c r="B5" s="1" t="str">
        <f>IFERROR(__xludf.DUMMYFUNCTION("""COMPUTED_VALUE"""),"Awty Int School Elem")</f>
        <v>Awty Int School Elem</v>
      </c>
      <c r="C5" s="1" t="str">
        <f>IFERROR(__xludf.DUMMYFUNCTION("""COMPUTED_VALUE"""),"Houston, Texas")</f>
        <v>Houston, Texas</v>
      </c>
    </row>
    <row r="6">
      <c r="A6" s="5" t="str">
        <f>IFERROR(__xludf.DUMMYFUNCTION("""COMPUTED_VALUE"""),"CHREDE")</f>
        <v>CHREDE</v>
      </c>
      <c r="B6" s="1" t="str">
        <f>IFERROR(__xludf.DUMMYFUNCTION("""COMPUTED_VALUE"""),"Christ the Redeemer Cath Elem")</f>
        <v>Christ the Redeemer Cath Elem</v>
      </c>
      <c r="C6" s="1" t="str">
        <f>IFERROR(__xludf.DUMMYFUNCTION("""COMPUTED_VALUE"""),"Houston, Texas")</f>
        <v>Houston, Texas</v>
      </c>
    </row>
    <row r="7">
      <c r="A7" s="1" t="str">
        <f>IFERROR(__xludf.DUMMYFUNCTION("""COMPUTED_VALUE"""),"CLCVRH")</f>
        <v>CLCVRH</v>
      </c>
      <c r="B7" s="1" t="str">
        <f>IFERROR(__xludf.DUMMYFUNCTION("""COMPUTED_VALUE"""),"Classical Convention HS")</f>
        <v>Classical Convention HS</v>
      </c>
      <c r="C7" s="1" t="str">
        <f>IFERROR(__xludf.DUMMYFUNCTION("""COMPUTED_VALUE"""),"Richmond, Texas")</f>
        <v>Richmond, Texas</v>
      </c>
    </row>
    <row r="8">
      <c r="A8" s="1" t="str">
        <f>IFERROR(__xludf.DUMMYFUNCTION("""COMPUTED_VALUE"""),"COVPRH")</f>
        <v>COVPRH</v>
      </c>
      <c r="B8" s="1" t="str">
        <f>IFERROR(__xludf.DUMMYFUNCTION("""COMPUTED_VALUE"""),"Covenant Prep School HS")</f>
        <v>Covenant Prep School HS</v>
      </c>
      <c r="C8" s="1" t="str">
        <f>IFERROR(__xludf.DUMMYFUNCTION("""COMPUTED_VALUE"""),"Kingwood, Texas")</f>
        <v>Kingwood, Texas</v>
      </c>
    </row>
    <row r="9">
      <c r="A9" s="1" t="str">
        <f>IFERROR(__xludf.DUMMYFUNCTION("""COMPUTED_VALUE"""),"GLWAYE")</f>
        <v>GLWAYE</v>
      </c>
      <c r="B9" s="1" t="str">
        <f>IFERROR(__xludf.DUMMYFUNCTION("""COMPUTED_VALUE"""),"Galloway School Elem")</f>
        <v>Galloway School Elem</v>
      </c>
      <c r="C9" s="1" t="str">
        <f>IFERROR(__xludf.DUMMYFUNCTION("""COMPUTED_VALUE"""),"Friendswood, Texas")</f>
        <v>Friendswood, Texas</v>
      </c>
    </row>
    <row r="10">
      <c r="A10" s="5" t="str">
        <f>IFERROR(__xludf.DUMMYFUNCTION("""COMPUTED_VALUE"""),"GRACEE")</f>
        <v>GRACEE</v>
      </c>
      <c r="B10" s="1" t="str">
        <f>IFERROR(__xludf.DUMMYFUNCTION("""COMPUTED_VALUE"""),"Grace School Elem")</f>
        <v>Grace School Elem</v>
      </c>
      <c r="C10" s="1" t="str">
        <f>IFERROR(__xludf.DUMMYFUNCTION("""COMPUTED_VALUE"""),"Houston, Texas")</f>
        <v>Houston, Texas</v>
      </c>
    </row>
    <row r="11">
      <c r="A11" s="1" t="str">
        <f>IFERROR(__xludf.DUMMYFUNCTION("""COMPUTED_VALUE"""),"GRHRTE")</f>
        <v>GRHRTE</v>
      </c>
      <c r="B11" s="1" t="str">
        <f>IFERROR(__xludf.DUMMYFUNCTION("""COMPUTED_VALUE"""),"Great Hearts Academy")</f>
        <v>Great Hearts Academy</v>
      </c>
      <c r="C11" s="1" t="str">
        <f>IFERROR(__xludf.DUMMYFUNCTION("""COMPUTED_VALUE""")," ")</f>
        <v> </v>
      </c>
    </row>
    <row r="12">
      <c r="A12" s="6" t="str">
        <f>IFERROR(__xludf.DUMMYFUNCTION("""COMPUTED_VALUE"""),"HOLGHE")</f>
        <v>HOLGHE</v>
      </c>
      <c r="B12" s="6" t="str">
        <f>IFERROR(__xludf.DUMMYFUNCTION("""COMPUTED_VALUE"""),"Holy Ghost Catholic School Elem")</f>
        <v>Holy Ghost Catholic School Elem</v>
      </c>
      <c r="C12" s="6" t="str">
        <f>IFERROR(__xludf.DUMMYFUNCTION("""COMPUTED_VALUE"""),"Houston, Texas")</f>
        <v>Houston, Texas</v>
      </c>
    </row>
    <row r="13">
      <c r="A13" s="5" t="str">
        <f>IFERROR(__xludf.DUMMYFUNCTION("""COMPUTED_VALUE"""),"HOLGHM")</f>
        <v>HOLGHM</v>
      </c>
      <c r="B13" s="1" t="str">
        <f>IFERROR(__xludf.DUMMYFUNCTION("""COMPUTED_VALUE"""),"Holy Ghost Catholic School MS")</f>
        <v>Holy Ghost Catholic School MS</v>
      </c>
      <c r="C13" s="1" t="str">
        <f>IFERROR(__xludf.DUMMYFUNCTION("""COMPUTED_VALUE"""),"Houston, Texas")</f>
        <v>Houston, Texas</v>
      </c>
    </row>
    <row r="14">
      <c r="A14" s="5" t="str">
        <f>IFERROR(__xludf.DUMMYFUNCTION("""COMPUTED_VALUE"""),"HOLRSE")</f>
        <v>HOLRSE</v>
      </c>
      <c r="B14" s="1" t="str">
        <f>IFERROR(__xludf.DUMMYFUNCTION("""COMPUTED_VALUE"""),"Holy Rosary Cath School Elem")</f>
        <v>Holy Rosary Cath School Elem</v>
      </c>
      <c r="C14" s="1" t="str">
        <f>IFERROR(__xludf.DUMMYFUNCTION("""COMPUTED_VALUE"""),"Rosenberg, Texas")</f>
        <v>Rosenberg, Texas</v>
      </c>
    </row>
    <row r="15">
      <c r="A15" s="1" t="str">
        <f>IFERROR(__xludf.DUMMYFUNCTION("""COMPUTED_VALUE"""),"HOLRSM")</f>
        <v>HOLRSM</v>
      </c>
      <c r="B15" s="1" t="str">
        <f>IFERROR(__xludf.DUMMYFUNCTION("""COMPUTED_VALUE"""),"Holy Rosary Cath School MS")</f>
        <v>Holy Rosary Cath School MS</v>
      </c>
      <c r="C15" s="1" t="str">
        <f>IFERROR(__xludf.DUMMYFUNCTION("""COMPUTED_VALUE"""),"Rosenberg, Texas")</f>
        <v>Rosenberg, Texas</v>
      </c>
    </row>
    <row r="16">
      <c r="A16" s="1" t="str">
        <f>IFERROR(__xludf.DUMMYFUNCTION("""COMPUTED_VALUE"""),"HOMSCH")</f>
        <v>HOMSCH</v>
      </c>
      <c r="B16" s="1" t="str">
        <f>IFERROR(__xludf.DUMMYFUNCTION("""COMPUTED_VALUE"""),"Homeschool HS")</f>
        <v>Homeschool HS</v>
      </c>
      <c r="C16" s="1"/>
    </row>
    <row r="17">
      <c r="A17" s="5" t="str">
        <f>IFERROR(__xludf.DUMMYFUNCTION("""COMPUTED_VALUE"""),"JNCPRE")</f>
        <v>JNCPRE</v>
      </c>
      <c r="B17" s="1" t="str">
        <f>IFERROR(__xludf.DUMMYFUNCTION("""COMPUTED_VALUE"""),"The John Cooper Elem")</f>
        <v>The John Cooper Elem</v>
      </c>
      <c r="C17" s="1" t="str">
        <f>IFERROR(__xludf.DUMMYFUNCTION("""COMPUTED_VALUE"""),"The Woodland, Texas")</f>
        <v>The Woodland, Texas</v>
      </c>
    </row>
    <row r="18">
      <c r="A18" s="6" t="str">
        <f>IFERROR(__xludf.DUMMYFUNCTION("""COMPUTED_VALUE"""),"KHOMEH")</f>
        <v>KHOMEH</v>
      </c>
      <c r="B18" s="6" t="str">
        <f>IFERROR(__xludf.DUMMYFUNCTION("""COMPUTED_VALUE"""),"Klein Homeschool Group HS")</f>
        <v>Klein Homeschool Group HS</v>
      </c>
      <c r="C18" s="6" t="str">
        <f>IFERROR(__xludf.DUMMYFUNCTION("""COMPUTED_VALUE"""),"Klein, Texas")</f>
        <v>Klein, Texas</v>
      </c>
    </row>
    <row r="19">
      <c r="A19" s="5" t="str">
        <f>IFERROR(__xludf.DUMMYFUNCTION("""COMPUTED_VALUE"""),"KNKADE")</f>
        <v>KNKADE</v>
      </c>
      <c r="B19" s="1" t="str">
        <f>IFERROR(__xludf.DUMMYFUNCTION("""COMPUTED_VALUE"""),"Kinkaid School Elem")</f>
        <v>Kinkaid School Elem</v>
      </c>
      <c r="C19" s="1" t="str">
        <f>IFERROR(__xludf.DUMMYFUNCTION("""COMPUTED_VALUE"""),"Houston, Texas")</f>
        <v>Houston, Texas</v>
      </c>
    </row>
    <row r="20">
      <c r="A20" s="6" t="str">
        <f>IFERROR(__xludf.DUMMYFUNCTION("""COMPUTED_VALUE"""),"MEMLUE")</f>
        <v>MEMLUE</v>
      </c>
      <c r="B20" s="6" t="str">
        <f>IFERROR(__xludf.DUMMYFUNCTION("""COMPUTED_VALUE"""),"Memorial Lutheran School Elem")</f>
        <v>Memorial Lutheran School Elem</v>
      </c>
      <c r="C20" s="6" t="str">
        <f>IFERROR(__xludf.DUMMYFUNCTION("""COMPUTED_VALUE"""),"Houston, Texas")</f>
        <v>Houston, Texas</v>
      </c>
    </row>
    <row r="21">
      <c r="A21" s="1" t="str">
        <f>IFERROR(__xludf.DUMMYFUNCTION("""COMPUTED_VALUE"""),"MOSETE")</f>
        <v>MOSETE</v>
      </c>
      <c r="B21" s="1" t="str">
        <f>IFERROR(__xludf.DUMMYFUNCTION("""COMPUTED_VALUE"""),"Mother Seton Co-op Elem")</f>
        <v>Mother Seton Co-op Elem</v>
      </c>
      <c r="C21" s="1" t="str">
        <f>IFERROR(__xludf.DUMMYFUNCTION("""COMPUTED_VALUE"""),"Houston, Texas")</f>
        <v>Houston, Texas</v>
      </c>
    </row>
    <row r="22">
      <c r="A22" s="5" t="str">
        <f>IFERROR(__xludf.DUMMYFUNCTION("""COMPUTED_VALUE"""),"OLQOPE")</f>
        <v>OLQOPE</v>
      </c>
      <c r="B22" s="1" t="str">
        <f>IFERROR(__xludf.DUMMYFUNCTION("""COMPUTED_VALUE"""),"Our Lady Queen of Peace Elem")</f>
        <v>Our Lady Queen of Peace Elem</v>
      </c>
      <c r="C22" s="1" t="str">
        <f>IFERROR(__xludf.DUMMYFUNCTION("""COMPUTED_VALUE"""),"Richwood, Texas")</f>
        <v>Richwood, Texas</v>
      </c>
    </row>
    <row r="23">
      <c r="A23" s="1" t="str">
        <f>IFERROR(__xludf.DUMMYFUNCTION("""COMPUTED_VALUE"""),"OLQOPM")</f>
        <v>OLQOPM</v>
      </c>
      <c r="B23" s="1" t="str">
        <f>IFERROR(__xludf.DUMMYFUNCTION("""COMPUTED_VALUE"""),"Our Lady Queen of Peace MS")</f>
        <v>Our Lady Queen of Peace MS</v>
      </c>
      <c r="C23" s="1" t="str">
        <f>IFERROR(__xludf.DUMMYFUNCTION("""COMPUTED_VALUE"""),"Richwood, Texas")</f>
        <v>Richwood, Texas</v>
      </c>
    </row>
    <row r="24">
      <c r="A24" s="1" t="str">
        <f>IFERROR(__xludf.DUMMYFUNCTION("""COMPUTED_VALUE"""),"PINEMM")</f>
        <v>PINEMM</v>
      </c>
      <c r="B24" s="1" t="str">
        <f>IFERROR(__xludf.DUMMYFUNCTION("""COMPUTED_VALUE"""),"Pines Montessori MS")</f>
        <v>Pines Montessori MS</v>
      </c>
      <c r="C24" s="1" t="str">
        <f>IFERROR(__xludf.DUMMYFUNCTION("""COMPUTED_VALUE"""),"Kingwood, Texas")</f>
        <v>Kingwood, Texas</v>
      </c>
    </row>
    <row r="25">
      <c r="A25" s="1" t="str">
        <f>IFERROR(__xludf.DUMMYFUNCTION("""COMPUTED_VALUE"""),"REGISE")</f>
        <v>REGISE</v>
      </c>
      <c r="B25" s="1" t="str">
        <f>IFERROR(__xludf.DUMMYFUNCTION("""COMPUTED_VALUE"""),"Regis School Elem")</f>
        <v>Regis School Elem</v>
      </c>
      <c r="C25" s="1" t="str">
        <f>IFERROR(__xludf.DUMMYFUNCTION("""COMPUTED_VALUE"""),"Houston, Texas")</f>
        <v>Houston, Texas</v>
      </c>
    </row>
    <row r="26">
      <c r="A26" s="5" t="str">
        <f>IFERROR(__xludf.DUMMYFUNCTION("""COMPUTED_VALUE"""),"RVBNDE")</f>
        <v>RVBNDE</v>
      </c>
      <c r="B26" s="1" t="str">
        <f>IFERROR(__xludf.DUMMYFUNCTION("""COMPUTED_VALUE"""),"Riverbend Montessori Elem")</f>
        <v>Riverbend Montessori Elem</v>
      </c>
      <c r="C26" s="1" t="str">
        <f>IFERROR(__xludf.DUMMYFUNCTION("""COMPUTED_VALUE"""),"Sugar Land, Texas")</f>
        <v>Sugar Land, Texas</v>
      </c>
    </row>
    <row r="27">
      <c r="A27" s="5" t="str">
        <f>IFERROR(__xludf.DUMMYFUNCTION("""COMPUTED_VALUE"""),"SCATME")</f>
        <v>SCATME</v>
      </c>
      <c r="B27" s="1" t="str">
        <f>IFERROR(__xludf.DUMMYFUNCTION("""COMPUTED_VALUE"""),"St Catherine Montessori Elem")</f>
        <v>St Catherine Montessori Elem</v>
      </c>
      <c r="C27" s="1" t="str">
        <f>IFERROR(__xludf.DUMMYFUNCTION("""COMPUTED_VALUE"""),"Houston, Texas")</f>
        <v>Houston, Texas</v>
      </c>
    </row>
    <row r="28">
      <c r="A28" s="1" t="str">
        <f>IFERROR(__xludf.DUMMYFUNCTION("""COMPUTED_VALUE"""),"SMRTKE")</f>
        <v>SMRTKE</v>
      </c>
      <c r="B28" s="1" t="str">
        <f>IFERROR(__xludf.DUMMYFUNCTION("""COMPUTED_VALUE"""),"St Martha Catholic School Elem")</f>
        <v>St Martha Catholic School Elem</v>
      </c>
      <c r="C28" s="1" t="str">
        <f>IFERROR(__xludf.DUMMYFUNCTION("""COMPUTED_VALUE"""),"Kingwood, Texas")</f>
        <v>Kingwood, Texas</v>
      </c>
    </row>
    <row r="29">
      <c r="A29" s="6" t="str">
        <f>IFERROR(__xludf.DUMMYFUNCTION("""COMPUTED_VALUE"""),"STFDSE")</f>
        <v>STFDSE</v>
      </c>
      <c r="B29" s="6" t="str">
        <f>IFERROR(__xludf.DUMMYFUNCTION("""COMPUTED_VALUE"""),"St Francis de Sales Cath Elem")</f>
        <v>St Francis de Sales Cath Elem</v>
      </c>
      <c r="C29" s="6" t="str">
        <f>IFERROR(__xludf.DUMMYFUNCTION("""COMPUTED_VALUE"""),"Houston, Texas")</f>
        <v>Houston, Texas</v>
      </c>
    </row>
    <row r="30">
      <c r="A30" s="6" t="str">
        <f>IFERROR(__xludf.DUMMYFUNCTION("""COMPUTED_VALUE"""),"STHERE")</f>
        <v>STHERE</v>
      </c>
      <c r="B30" s="1" t="str">
        <f>IFERROR(__xludf.DUMMYFUNCTION("""COMPUTED_VALUE"""),"St Theresa Cath Houston Elem")</f>
        <v>St Theresa Cath Houston Elem</v>
      </c>
      <c r="C30" s="1" t="str">
        <f>IFERROR(__xludf.DUMMYFUNCTION("""COMPUTED_VALUE"""),"Houston, Texas")</f>
        <v>Houston, Texas</v>
      </c>
    </row>
    <row r="31">
      <c r="A31" s="5" t="str">
        <f>IFERROR(__xludf.DUMMYFUNCTION("""COMPUTED_VALUE"""),"STHLNM")</f>
        <v>STHLNM</v>
      </c>
      <c r="B31" s="1" t="str">
        <f>IFERROR(__xludf.DUMMYFUNCTION("""COMPUTED_VALUE"""),"St Helen Catholic School MS")</f>
        <v>St Helen Catholic School MS</v>
      </c>
      <c r="C31" s="1" t="str">
        <f>IFERROR(__xludf.DUMMYFUNCTION("""COMPUTED_VALUE"""),"Pearland, Texas")</f>
        <v>Pearland, Texas</v>
      </c>
    </row>
    <row r="32">
      <c r="A32" s="3" t="str">
        <f>IFERROR(__xludf.DUMMYFUNCTION("""COMPUTED_VALUE"""),"STHMOE")</f>
        <v>STHMOE</v>
      </c>
      <c r="B32" s="1" t="str">
        <f>IFERROR(__xludf.DUMMYFUNCTION("""COMPUTED_VALUE"""),"St Thomas More Elem")</f>
        <v>St Thomas More Elem</v>
      </c>
      <c r="C32" s="1" t="str">
        <f>IFERROR(__xludf.DUMMYFUNCTION("""COMPUTED_VALUE"""),"Houston, Texas")</f>
        <v>Houston, Texas</v>
      </c>
    </row>
    <row r="33">
      <c r="A33" s="6" t="str">
        <f>IFERROR(__xludf.DUMMYFUNCTION("""COMPUTED_VALUE"""),"STHMOM")</f>
        <v>STHMOM</v>
      </c>
      <c r="B33" s="6" t="str">
        <f>IFERROR(__xludf.DUMMYFUNCTION("""COMPUTED_VALUE"""),"St Thomas More MS")</f>
        <v>St Thomas More MS</v>
      </c>
      <c r="C33" s="6" t="str">
        <f>IFERROR(__xludf.DUMMYFUNCTION("""COMPUTED_VALUE"""),"Houston, Texas")</f>
        <v>Houston, Texas</v>
      </c>
    </row>
    <row r="34">
      <c r="A34" s="6" t="str">
        <f>IFERROR(__xludf.DUMMYFUNCTION("""COMPUTED_VALUE"""),"STHRSM")</f>
        <v>STHRSM</v>
      </c>
      <c r="B34" s="6" t="str">
        <f>IFERROR(__xludf.DUMMYFUNCTION("""COMPUTED_VALUE"""),"St Theresa Cath Sugar Land MS")</f>
        <v>St Theresa Cath Sugar Land MS</v>
      </c>
      <c r="C34" s="6" t="str">
        <f>IFERROR(__xludf.DUMMYFUNCTION("""COMPUTED_VALUE"""),"Sugar Land, Texas")</f>
        <v>Sugar Land, Texas</v>
      </c>
    </row>
    <row r="35">
      <c r="A35" s="6" t="str">
        <f>IFERROR(__xludf.DUMMYFUNCTION("""COMPUTED_VALUE"""),"STJRME")</f>
        <v>STJRME</v>
      </c>
      <c r="B35" s="6" t="str">
        <f>IFERROR(__xludf.DUMMYFUNCTION("""COMPUTED_VALUE"""),"St Jerome Catholic School Elem")</f>
        <v>St Jerome Catholic School Elem</v>
      </c>
      <c r="C35" s="6" t="str">
        <f>IFERROR(__xludf.DUMMYFUNCTION("""COMPUTED_VALUE"""),"Houston, Texas")</f>
        <v>Houston, Texas</v>
      </c>
    </row>
    <row r="36">
      <c r="A36" s="6" t="str">
        <f>IFERROR(__xludf.DUMMYFUNCTION("""COMPUTED_VALUE"""),"STLNCE")</f>
        <v>STLNCE</v>
      </c>
      <c r="B36" s="6" t="str">
        <f>IFERROR(__xludf.DUMMYFUNCTION("""COMPUTED_VALUE"""),"St Laurence Cath School Elem")</f>
        <v>St Laurence Cath School Elem</v>
      </c>
      <c r="C36" s="6" t="str">
        <f>IFERROR(__xludf.DUMMYFUNCTION("""COMPUTED_VALUE"""),"Sugar Land, Texas")</f>
        <v>Sugar Land, Texas</v>
      </c>
    </row>
    <row r="37">
      <c r="A37" s="6" t="str">
        <f>IFERROR(__xludf.DUMMYFUNCTION("""COMPUTED_VALUE"""),"STMICE")</f>
        <v>STMICE</v>
      </c>
      <c r="B37" s="6" t="str">
        <f>IFERROR(__xludf.DUMMYFUNCTION("""COMPUTED_VALUE"""),"St Michael Catholic School Elem")</f>
        <v>St Michael Catholic School Elem</v>
      </c>
      <c r="C37" s="6" t="str">
        <f>IFERROR(__xludf.DUMMYFUNCTION("""COMPUTED_VALUE"""),"Houston, Texas")</f>
        <v>Houston, Texas</v>
      </c>
    </row>
    <row r="38">
      <c r="A38" s="6" t="str">
        <f>IFERROR(__xludf.DUMMYFUNCTION("""COMPUTED_VALUE"""),"STMICM")</f>
        <v>STMICM</v>
      </c>
      <c r="B38" s="6" t="str">
        <f>IFERROR(__xludf.DUMMYFUNCTION("""COMPUTED_VALUE"""),"St Michael Catholic School MS")</f>
        <v>St Michael Catholic School MS</v>
      </c>
      <c r="C38" s="6" t="str">
        <f>IFERROR(__xludf.DUMMYFUNCTION("""COMPUTED_VALUE"""),"Houston, Texas")</f>
        <v>Houston, Texas</v>
      </c>
    </row>
    <row r="39">
      <c r="A39" s="6" t="str">
        <f>IFERROR(__xludf.DUMMYFUNCTION("""COMPUTED_VALUE"""),"STMMGE")</f>
        <v>STMMGE</v>
      </c>
      <c r="B39" s="6" t="str">
        <f>IFERROR(__xludf.DUMMYFUNCTION("""COMPUTED_VALUE"""),"St Mary Magdalene Cath Elem")</f>
        <v>St Mary Magdalene Cath Elem</v>
      </c>
      <c r="C39" s="6" t="str">
        <f>IFERROR(__xludf.DUMMYFUNCTION("""COMPUTED_VALUE"""),"Humble, Texas")</f>
        <v>Humble, Texas</v>
      </c>
    </row>
    <row r="40">
      <c r="A40" s="6" t="str">
        <f>IFERROR(__xludf.DUMMYFUNCTION("""COMPUTED_VALUE"""),"STMRYE")</f>
        <v>STMRYE</v>
      </c>
      <c r="B40" s="6" t="str">
        <f>IFERROR(__xludf.DUMMYFUNCTION("""COMPUTED_VALUE"""),"St Mary Catholic School Elem")</f>
        <v>St Mary Catholic School Elem</v>
      </c>
      <c r="C40" s="6" t="str">
        <f>IFERROR(__xludf.DUMMYFUNCTION("""COMPUTED_VALUE"""),"League City, Texas")</f>
        <v>League City, Texas</v>
      </c>
    </row>
    <row r="41">
      <c r="A41" s="6" t="str">
        <f>IFERROR(__xludf.DUMMYFUNCTION("""COMPUTED_VALUE"""),"STRKJH")</f>
        <v>STRKJH</v>
      </c>
      <c r="B41" s="6" t="str">
        <f>IFERROR(__xludf.DUMMYFUNCTION("""COMPUTED_VALUE"""),"Strake Jesuit College Prep")</f>
        <v>Strake Jesuit College Prep</v>
      </c>
      <c r="C41" s="6" t="str">
        <f>IFERROR(__xludf.DUMMYFUNCTION("""COMPUTED_VALUE"""),"Houston, Texas")</f>
        <v>Houston, Texas</v>
      </c>
    </row>
    <row r="42">
      <c r="A42" s="6" t="str">
        <f>IFERROR(__xludf.DUMMYFUNCTION("""COMPUTED_VALUE"""),"STVDPM")</f>
        <v>STVDPM</v>
      </c>
      <c r="B42" s="6" t="str">
        <f>IFERROR(__xludf.DUMMYFUNCTION("""COMPUTED_VALUE"""),"St Vincent de Paul Cath MS")</f>
        <v>St Vincent de Paul Cath MS</v>
      </c>
      <c r="C42" s="6" t="str">
        <f>IFERROR(__xludf.DUMMYFUNCTION("""COMPUTED_VALUE"""),"Houston, Texas")</f>
        <v>Houston, Texas</v>
      </c>
    </row>
    <row r="43">
      <c r="A43" s="6" t="str">
        <f>IFERROR(__xludf.DUMMYFUNCTION("""COMPUTED_VALUE"""),"VILAGE")</f>
        <v>VILAGE</v>
      </c>
      <c r="B43" s="6" t="str">
        <f>IFERROR(__xludf.DUMMYFUNCTION("""COMPUTED_VALUE"""),"The Village School Elem")</f>
        <v>The Village School Elem</v>
      </c>
      <c r="C43" s="6" t="str">
        <f>IFERROR(__xludf.DUMMYFUNCTION("""COMPUTED_VALUE"""),"Houston, Texas")</f>
        <v>Houston, Texas</v>
      </c>
    </row>
    <row r="44">
      <c r="A44" s="6" t="str">
        <f>IFERROR(__xludf.DUMMYFUNCTION("""COMPUTED_VALUE"""),"VILAGM")</f>
        <v>VILAGM</v>
      </c>
      <c r="B44" s="6" t="str">
        <f>IFERROR(__xludf.DUMMYFUNCTION("""COMPUTED_VALUE"""),"The Village School MS")</f>
        <v>The Village School MS</v>
      </c>
      <c r="C44" s="6" t="str">
        <f>IFERROR(__xludf.DUMMYFUNCTION("""COMPUTED_VALUE"""),"Houston, Texas")</f>
        <v>Houston, Texas</v>
      </c>
    </row>
    <row r="45">
      <c r="A45" s="6" t="str">
        <f>IFERROR(__xludf.DUMMYFUNCTION("""COMPUTED_VALUE"""),"WACADM")</f>
        <v>WACADM</v>
      </c>
      <c r="B45" s="6" t="str">
        <f>IFERROR(__xludf.DUMMYFUNCTION("""COMPUTED_VALUE"""),"Western Academy MS")</f>
        <v>Western Academy MS</v>
      </c>
      <c r="C45" s="6" t="str">
        <f>IFERROR(__xludf.DUMMYFUNCTION("""COMPUTED_VALUE"""),"Houston, Texas")</f>
        <v>Houston, Texas</v>
      </c>
    </row>
    <row r="46">
      <c r="A46" s="6"/>
      <c r="B46" s="6"/>
      <c r="C46" s="6"/>
    </row>
    <row r="47">
      <c r="A47" s="6"/>
      <c r="B47" s="6"/>
      <c r="C47" s="6"/>
    </row>
    <row r="48">
      <c r="A48" s="6"/>
      <c r="B48" s="6"/>
      <c r="C48" s="6"/>
    </row>
    <row r="49">
      <c r="A49" s="6"/>
      <c r="B49" s="6"/>
      <c r="C49" s="6"/>
    </row>
    <row r="50">
      <c r="A50" s="6"/>
      <c r="B50" s="6"/>
      <c r="C50" s="6"/>
    </row>
    <row r="51">
      <c r="A51" s="6"/>
      <c r="B51" s="6"/>
      <c r="C51" s="6"/>
    </row>
    <row r="52">
      <c r="A52" s="6"/>
      <c r="B52" s="6"/>
      <c r="C52" s="6"/>
    </row>
    <row r="53">
      <c r="A53" s="6"/>
      <c r="B53" s="6"/>
      <c r="C53" s="6"/>
    </row>
    <row r="54">
      <c r="A54" s="6"/>
      <c r="B54" s="6"/>
      <c r="C54" s="6"/>
    </row>
    <row r="55">
      <c r="A55" s="6"/>
      <c r="B55" s="6"/>
      <c r="C55" s="6"/>
    </row>
    <row r="56">
      <c r="A56" s="6"/>
      <c r="B56" s="6"/>
      <c r="C56" s="6"/>
    </row>
    <row r="57">
      <c r="A57" s="6"/>
      <c r="B57" s="6"/>
      <c r="C57" s="6"/>
    </row>
    <row r="58">
      <c r="A58" s="6"/>
      <c r="B58" s="6"/>
      <c r="C58" s="6"/>
    </row>
    <row r="59">
      <c r="A59" s="6"/>
      <c r="B59" s="6"/>
      <c r="C59" s="6"/>
    </row>
    <row r="60">
      <c r="A60" s="6"/>
      <c r="B60" s="6"/>
      <c r="C60" s="6"/>
    </row>
  </sheetData>
  <drawing r:id="rId1"/>
</worksheet>
</file>